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Objects="none" filterPrivacy="1" defaultThemeVersion="164011"/>
  <bookViews>
    <workbookView xWindow="0" yWindow="0" windowWidth="28800" windowHeight="12330" tabRatio="491"/>
  </bookViews>
  <sheets>
    <sheet name="1 раздел РУС" sheetId="7" r:id="rId1"/>
  </sheets>
  <definedNames>
    <definedName name="_xlnm._FilterDatabase" localSheetId="0" hidden="1">'1 раздел РУС'!$A$10:$K$973</definedName>
    <definedName name="_xlnm.Print_Titles" localSheetId="0">'1 раздел РУС'!$8:$9</definedName>
    <definedName name="_xlnm.Print_Area" localSheetId="0">'1 раздел РУС'!$B$1:$K$975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528" i="7" l="1"/>
  <c r="J529" i="7"/>
  <c r="J527" i="7"/>
  <c r="J525" i="7"/>
  <c r="J520" i="7"/>
  <c r="J523" i="7"/>
  <c r="J524" i="7"/>
  <c r="J522" i="7"/>
  <c r="J544" i="7" l="1"/>
  <c r="J244" i="7" l="1"/>
  <c r="J438" i="7" l="1"/>
  <c r="J245" i="7" l="1"/>
  <c r="J911" i="7" l="1"/>
  <c r="I880" i="7" l="1"/>
  <c r="H880" i="7"/>
  <c r="I294" i="7" l="1"/>
  <c r="I292" i="7"/>
  <c r="J367" i="7" l="1"/>
  <c r="J912" i="7" l="1"/>
  <c r="H697" i="7" l="1"/>
  <c r="I139" i="7"/>
  <c r="H139" i="7"/>
  <c r="I536" i="7" l="1"/>
  <c r="H536" i="7"/>
  <c r="I965" i="7" l="1"/>
  <c r="H965" i="7"/>
  <c r="I897" i="7"/>
  <c r="H897" i="7"/>
  <c r="I697" i="7"/>
  <c r="I332" i="7"/>
  <c r="I669" i="7" s="1"/>
  <c r="H332" i="7"/>
  <c r="J538" i="7"/>
  <c r="I972" i="7" l="1"/>
  <c r="I526" i="7"/>
  <c r="J526" i="7" s="1"/>
  <c r="I521" i="7"/>
  <c r="J521" i="7" s="1"/>
  <c r="I286" i="7"/>
  <c r="J562" i="7" l="1"/>
  <c r="J230" i="7"/>
  <c r="J323" i="7"/>
  <c r="J322" i="7"/>
  <c r="J321" i="7"/>
  <c r="J502" i="7" l="1"/>
  <c r="J484" i="7"/>
  <c r="H640" i="7" l="1"/>
  <c r="J580" i="7" l="1"/>
  <c r="J540" i="7" l="1"/>
  <c r="J545" i="7"/>
  <c r="J433" i="7"/>
  <c r="J432" i="7"/>
  <c r="J342" i="7"/>
  <c r="J310" i="7" l="1"/>
  <c r="J238" i="7" l="1"/>
  <c r="J165" i="7"/>
  <c r="J159" i="7"/>
  <c r="H497" i="7" l="1"/>
  <c r="H496" i="7"/>
  <c r="I479" i="7"/>
  <c r="H479" i="7"/>
  <c r="H461" i="7"/>
  <c r="I461" i="7"/>
  <c r="I462" i="7"/>
  <c r="H424" i="7"/>
  <c r="I424" i="7"/>
  <c r="H376" i="7"/>
  <c r="I376" i="7"/>
  <c r="J370" i="7"/>
  <c r="H369" i="7"/>
  <c r="I352" i="7"/>
  <c r="I280" i="7" l="1"/>
  <c r="I295" i="7" s="1"/>
  <c r="I293" i="7" s="1"/>
  <c r="I185" i="7"/>
  <c r="I255" i="7"/>
  <c r="J319" i="7" l="1"/>
  <c r="I325" i="7" l="1"/>
  <c r="I326" i="7"/>
  <c r="I233" i="7"/>
  <c r="I236" i="7"/>
  <c r="I240" i="7"/>
  <c r="I248" i="7"/>
  <c r="I297" i="7"/>
  <c r="I170" i="7"/>
  <c r="I164" i="7"/>
  <c r="I79" i="7"/>
  <c r="H79" i="7"/>
  <c r="H58" i="7"/>
  <c r="H57" i="7" s="1"/>
  <c r="H67" i="7"/>
  <c r="H66" i="7" s="1"/>
  <c r="H64" i="7"/>
  <c r="I55" i="7"/>
  <c r="H55" i="7"/>
  <c r="I329" i="7" l="1"/>
  <c r="I269" i="7"/>
  <c r="I324" i="7"/>
  <c r="I242" i="7"/>
  <c r="J317" i="7"/>
  <c r="J316" i="7"/>
  <c r="J315" i="7"/>
  <c r="J313" i="7"/>
  <c r="J303" i="7"/>
  <c r="J290" i="7"/>
  <c r="J285" i="7"/>
  <c r="J284" i="7"/>
  <c r="J283" i="7"/>
  <c r="J282" i="7"/>
  <c r="J281" i="7"/>
  <c r="J278" i="7"/>
  <c r="J277" i="7"/>
  <c r="J275" i="7"/>
  <c r="J274" i="7"/>
  <c r="J273" i="7"/>
  <c r="J271" i="7"/>
  <c r="J267" i="7"/>
  <c r="J262" i="7"/>
  <c r="J261" i="7"/>
  <c r="J260" i="7"/>
  <c r="J258" i="7"/>
  <c r="J257" i="7"/>
  <c r="J253" i="7"/>
  <c r="J250" i="7"/>
  <c r="J249" i="7"/>
  <c r="J247" i="7"/>
  <c r="J246" i="7"/>
  <c r="J239" i="7"/>
  <c r="J237" i="7"/>
  <c r="J235" i="7"/>
  <c r="J231" i="7"/>
  <c r="J227" i="7"/>
  <c r="J224" i="7"/>
  <c r="J223" i="7"/>
  <c r="J221" i="7"/>
  <c r="J220" i="7"/>
  <c r="J219" i="7"/>
  <c r="J218" i="7"/>
  <c r="J217" i="7"/>
  <c r="J206" i="7"/>
  <c r="J205" i="7"/>
  <c r="J204" i="7"/>
  <c r="J203" i="7"/>
  <c r="J201" i="7"/>
  <c r="J200" i="7"/>
  <c r="J196" i="7"/>
  <c r="J195" i="7"/>
  <c r="J179" i="7"/>
  <c r="J175" i="7"/>
  <c r="J168" i="7"/>
  <c r="J166" i="7"/>
  <c r="I158" i="7"/>
  <c r="H158" i="7"/>
  <c r="J162" i="7"/>
  <c r="J160" i="7"/>
  <c r="J157" i="7"/>
  <c r="J156" i="7"/>
  <c r="J154" i="7"/>
  <c r="J150" i="7"/>
  <c r="J148" i="7"/>
  <c r="I192" i="7" l="1"/>
  <c r="I268" i="7"/>
  <c r="I241" i="7"/>
  <c r="I298" i="7"/>
  <c r="I296" i="7" s="1"/>
  <c r="J908" i="7"/>
  <c r="J907" i="7"/>
  <c r="J906" i="7"/>
  <c r="J905" i="7"/>
  <c r="J904" i="7"/>
  <c r="J903" i="7"/>
  <c r="J455" i="7"/>
  <c r="J451" i="7"/>
  <c r="J450" i="7"/>
  <c r="J447" i="7"/>
  <c r="J445" i="7"/>
  <c r="I357" i="7"/>
  <c r="I356" i="7"/>
  <c r="I380" i="7" l="1"/>
  <c r="I355" i="7"/>
  <c r="I379" i="7"/>
  <c r="I375" i="7"/>
  <c r="I460" i="7"/>
  <c r="I378" i="7" l="1"/>
  <c r="I480" i="7"/>
  <c r="I478" i="7" l="1"/>
  <c r="I535" i="7"/>
  <c r="I534" i="7"/>
  <c r="I533" i="7" l="1"/>
  <c r="I891" i="7" l="1"/>
  <c r="I890" i="7"/>
  <c r="J552" i="7"/>
  <c r="J551" i="7"/>
  <c r="J477" i="7"/>
  <c r="J474" i="7"/>
  <c r="J471" i="7"/>
  <c r="J454" i="7"/>
  <c r="J449" i="7"/>
  <c r="J446" i="7"/>
  <c r="J374" i="7"/>
  <c r="J354" i="7"/>
  <c r="J353" i="7"/>
  <c r="J182" i="7"/>
  <c r="J181" i="7"/>
  <c r="J288" i="7"/>
  <c r="J287" i="7"/>
  <c r="I208" i="7"/>
  <c r="I193" i="7"/>
  <c r="I211" i="7" l="1"/>
  <c r="I207" i="7"/>
  <c r="I210" i="7"/>
  <c r="I889" i="7"/>
  <c r="J32" i="7"/>
  <c r="J27" i="7"/>
  <c r="I331" i="7" l="1"/>
  <c r="I191" i="7"/>
  <c r="I330" i="7"/>
  <c r="I328" i="7" l="1"/>
  <c r="I209" i="7"/>
  <c r="J547" i="7"/>
  <c r="J548" i="7"/>
  <c r="J546" i="7"/>
  <c r="J542" i="7"/>
  <c r="J543" i="7"/>
  <c r="J541" i="7"/>
  <c r="J468" i="7" l="1"/>
  <c r="J467" i="7"/>
  <c r="J466" i="7"/>
  <c r="I498" i="7" l="1"/>
  <c r="I497" i="7"/>
  <c r="I496" i="7"/>
  <c r="J487" i="7"/>
  <c r="J486" i="7"/>
  <c r="J485" i="7"/>
  <c r="I495" i="7" l="1"/>
  <c r="I923" i="7" l="1"/>
  <c r="J440" i="7" l="1"/>
  <c r="J439" i="7"/>
  <c r="J582" i="7" l="1"/>
  <c r="J581" i="7"/>
  <c r="I517" i="7" l="1"/>
  <c r="I516" i="7"/>
  <c r="I515" i="7"/>
  <c r="I514" i="7"/>
  <c r="I513" i="7" l="1"/>
  <c r="J607" i="7" l="1"/>
  <c r="I556" i="7" l="1"/>
  <c r="J553" i="7"/>
  <c r="I592" i="7" l="1"/>
  <c r="I591" i="7"/>
  <c r="I590" i="7"/>
  <c r="I589" i="7"/>
  <c r="I588" i="7"/>
  <c r="J586" i="7"/>
  <c r="J585" i="7"/>
  <c r="J583" i="7"/>
  <c r="I622" i="7" l="1"/>
  <c r="I625" i="7"/>
  <c r="I587" i="7"/>
  <c r="I423" i="7"/>
  <c r="J421" i="7"/>
  <c r="J420" i="7"/>
  <c r="J417" i="7"/>
  <c r="J414" i="7"/>
  <c r="J411" i="7"/>
  <c r="J408" i="7"/>
  <c r="J405" i="7"/>
  <c r="J402" i="7"/>
  <c r="J399" i="7"/>
  <c r="J398" i="7"/>
  <c r="J395" i="7"/>
  <c r="J392" i="7"/>
  <c r="J389" i="7"/>
  <c r="J388" i="7"/>
  <c r="J387" i="7"/>
  <c r="I970" i="7" l="1"/>
  <c r="I667" i="7"/>
  <c r="I664" i="7"/>
  <c r="J500" i="7"/>
  <c r="I661" i="7" l="1"/>
  <c r="I648" i="7"/>
  <c r="I649" i="7"/>
  <c r="I660" i="7" l="1"/>
  <c r="I647" i="7"/>
  <c r="J915" i="7"/>
  <c r="J914" i="7"/>
  <c r="J888" i="7"/>
  <c r="J887" i="7"/>
  <c r="J886" i="7"/>
  <c r="I78" i="7" l="1"/>
  <c r="J879" i="7"/>
  <c r="J878" i="7"/>
  <c r="I879" i="7"/>
  <c r="I878" i="7"/>
  <c r="I712" i="7"/>
  <c r="J707" i="7"/>
  <c r="I690" i="7"/>
  <c r="I67" i="7"/>
  <c r="I58" i="7"/>
  <c r="I57" i="7" s="1"/>
  <c r="I893" i="7" l="1"/>
  <c r="I66" i="7"/>
  <c r="I894" i="7"/>
  <c r="I696" i="7"/>
  <c r="I896" i="7"/>
  <c r="I711" i="7"/>
  <c r="I895" i="7"/>
  <c r="I133" i="7"/>
  <c r="I134" i="7"/>
  <c r="I77" i="7"/>
  <c r="I877" i="7"/>
  <c r="I689" i="7"/>
  <c r="J601" i="7"/>
  <c r="I692" i="7" l="1"/>
  <c r="I892" i="7"/>
  <c r="I132" i="7"/>
  <c r="I605" i="7"/>
  <c r="H605" i="7"/>
  <c r="I608" i="7"/>
  <c r="H608" i="7"/>
  <c r="I620" i="7"/>
  <c r="I617" i="7"/>
  <c r="J615" i="7"/>
  <c r="J614" i="7"/>
  <c r="I618" i="7" l="1"/>
  <c r="I626" i="7"/>
  <c r="I138" i="7"/>
  <c r="I668" i="7" l="1"/>
  <c r="I137" i="7"/>
  <c r="I611" i="7"/>
  <c r="I612" i="7"/>
  <c r="I623" i="7" l="1"/>
  <c r="I665" i="7" s="1"/>
  <c r="I624" i="7"/>
  <c r="I666" i="7" s="1"/>
  <c r="I967" i="7"/>
  <c r="I971" i="7"/>
  <c r="I609" i="7"/>
  <c r="I136" i="7"/>
  <c r="I949" i="7"/>
  <c r="I621" i="7" l="1"/>
  <c r="I663" i="7"/>
  <c r="I969" i="7"/>
  <c r="I936" i="7"/>
  <c r="I948" i="7" l="1"/>
  <c r="I947" i="7" s="1"/>
  <c r="H443" i="7"/>
  <c r="H462" i="7" l="1"/>
  <c r="J462" i="7" s="1"/>
  <c r="I964" i="7"/>
  <c r="I968" i="7" s="1"/>
  <c r="J443" i="7"/>
  <c r="H589" i="7"/>
  <c r="J589" i="7" l="1"/>
  <c r="I963" i="7"/>
  <c r="H936" i="7"/>
  <c r="H611" i="7"/>
  <c r="H612" i="7"/>
  <c r="H588" i="7"/>
  <c r="J479" i="7"/>
  <c r="J611" i="7" l="1"/>
  <c r="I966" i="7"/>
  <c r="J588" i="7"/>
  <c r="J612" i="7"/>
  <c r="H879" i="7"/>
  <c r="H878" i="7"/>
  <c r="H661" i="7"/>
  <c r="H617" i="7"/>
  <c r="H592" i="7"/>
  <c r="J592" i="7" l="1"/>
  <c r="H78" i="7"/>
  <c r="J158" i="7"/>
  <c r="H164" i="7"/>
  <c r="H170" i="7"/>
  <c r="H180" i="7"/>
  <c r="H193" i="7"/>
  <c r="H208" i="7"/>
  <c r="H233" i="7"/>
  <c r="H236" i="7"/>
  <c r="H240" i="7"/>
  <c r="H248" i="7"/>
  <c r="H255" i="7"/>
  <c r="H280" i="7"/>
  <c r="H286" i="7"/>
  <c r="H292" i="7"/>
  <c r="H294" i="7"/>
  <c r="H325" i="7"/>
  <c r="H352" i="7"/>
  <c r="H356" i="7"/>
  <c r="H357" i="7"/>
  <c r="H373" i="7"/>
  <c r="J376" i="7"/>
  <c r="H381" i="7"/>
  <c r="H390" i="7"/>
  <c r="H393" i="7"/>
  <c r="H396" i="7"/>
  <c r="H400" i="7"/>
  <c r="H403" i="7"/>
  <c r="H406" i="7"/>
  <c r="H409" i="7"/>
  <c r="H412" i="7"/>
  <c r="H415" i="7"/>
  <c r="H418" i="7"/>
  <c r="J461" i="7"/>
  <c r="H480" i="7"/>
  <c r="J496" i="7"/>
  <c r="J497" i="7"/>
  <c r="H498" i="7"/>
  <c r="H514" i="7"/>
  <c r="H515" i="7"/>
  <c r="H516" i="7"/>
  <c r="H517" i="7"/>
  <c r="H534" i="7"/>
  <c r="H535" i="7"/>
  <c r="H590" i="7"/>
  <c r="H591" i="7"/>
  <c r="H620" i="7"/>
  <c r="H648" i="7"/>
  <c r="H649" i="7"/>
  <c r="H690" i="7"/>
  <c r="H708" i="7"/>
  <c r="H712" i="7"/>
  <c r="H723" i="7"/>
  <c r="H890" i="7"/>
  <c r="H891" i="7"/>
  <c r="H896" i="7"/>
  <c r="H922" i="7"/>
  <c r="H923" i="7"/>
  <c r="H932" i="7"/>
  <c r="H933" i="7"/>
  <c r="H948" i="7"/>
  <c r="H669" i="7" l="1"/>
  <c r="H972" i="7" s="1"/>
  <c r="J233" i="7"/>
  <c r="J890" i="7"/>
  <c r="J170" i="7"/>
  <c r="J409" i="7"/>
  <c r="J400" i="7"/>
  <c r="J292" i="7"/>
  <c r="J164" i="7"/>
  <c r="J415" i="7"/>
  <c r="J534" i="7"/>
  <c r="J517" i="7"/>
  <c r="H711" i="7"/>
  <c r="J948" i="7"/>
  <c r="J498" i="7"/>
  <c r="J286" i="7"/>
  <c r="J516" i="7"/>
  <c r="J515" i="7"/>
  <c r="J390" i="7"/>
  <c r="J255" i="7"/>
  <c r="J535" i="7"/>
  <c r="H379" i="7"/>
  <c r="H689" i="7"/>
  <c r="H618" i="7"/>
  <c r="J891" i="7"/>
  <c r="J514" i="7"/>
  <c r="J393" i="7"/>
  <c r="J590" i="7"/>
  <c r="J240" i="7"/>
  <c r="J896" i="7"/>
  <c r="J536" i="7"/>
  <c r="J236" i="7"/>
  <c r="J357" i="7"/>
  <c r="H380" i="7"/>
  <c r="J380" i="7" s="1"/>
  <c r="J325" i="7"/>
  <c r="J480" i="7"/>
  <c r="H185" i="7"/>
  <c r="J248" i="7"/>
  <c r="H269" i="7"/>
  <c r="J280" i="7"/>
  <c r="H295" i="7"/>
  <c r="H297" i="7"/>
  <c r="J294" i="7"/>
  <c r="H207" i="7"/>
  <c r="J208" i="7"/>
  <c r="H625" i="7"/>
  <c r="H667" i="7" s="1"/>
  <c r="J591" i="7"/>
  <c r="J356" i="7"/>
  <c r="H134" i="7"/>
  <c r="J79" i="7"/>
  <c r="H133" i="7"/>
  <c r="J78" i="7"/>
  <c r="H211" i="7"/>
  <c r="J193" i="7"/>
  <c r="H423" i="7"/>
  <c r="J424" i="7"/>
  <c r="H355" i="7"/>
  <c r="H895" i="7"/>
  <c r="H587" i="7"/>
  <c r="H626" i="7"/>
  <c r="H889" i="7"/>
  <c r="H623" i="7"/>
  <c r="H609" i="7"/>
  <c r="H894" i="7"/>
  <c r="H478" i="7"/>
  <c r="H242" i="7"/>
  <c r="H696" i="7"/>
  <c r="H622" i="7"/>
  <c r="H533" i="7"/>
  <c r="H647" i="7"/>
  <c r="H460" i="7"/>
  <c r="H877" i="7"/>
  <c r="H77" i="7"/>
  <c r="H964" i="7"/>
  <c r="H495" i="7"/>
  <c r="H893" i="7"/>
  <c r="H660" i="7"/>
  <c r="H375" i="7"/>
  <c r="H624" i="7"/>
  <c r="H513" i="7"/>
  <c r="J379" i="7" l="1"/>
  <c r="H970" i="7"/>
  <c r="J460" i="7"/>
  <c r="J609" i="7"/>
  <c r="J495" i="7"/>
  <c r="J889" i="7"/>
  <c r="J134" i="7"/>
  <c r="H692" i="7"/>
  <c r="J295" i="7"/>
  <c r="J533" i="7"/>
  <c r="J895" i="7"/>
  <c r="J375" i="7"/>
  <c r="J355" i="7"/>
  <c r="J625" i="7"/>
  <c r="J894" i="7"/>
  <c r="J587" i="7"/>
  <c r="J513" i="7"/>
  <c r="J667" i="7"/>
  <c r="H963" i="7"/>
  <c r="J893" i="7"/>
  <c r="J423" i="7"/>
  <c r="J207" i="7"/>
  <c r="J297" i="7"/>
  <c r="H329" i="7"/>
  <c r="H664" i="7" s="1"/>
  <c r="J185" i="7"/>
  <c r="H192" i="7"/>
  <c r="J192" i="7" s="1"/>
  <c r="J478" i="7"/>
  <c r="J623" i="7"/>
  <c r="H132" i="7"/>
  <c r="H138" i="7"/>
  <c r="H241" i="7"/>
  <c r="J242" i="7"/>
  <c r="J133" i="7"/>
  <c r="H137" i="7"/>
  <c r="J624" i="7"/>
  <c r="H621" i="7"/>
  <c r="J622" i="7"/>
  <c r="H668" i="7"/>
  <c r="J626" i="7"/>
  <c r="H268" i="7"/>
  <c r="J269" i="7"/>
  <c r="H331" i="7"/>
  <c r="J211" i="7"/>
  <c r="H298" i="7"/>
  <c r="H378" i="7"/>
  <c r="H293" i="7"/>
  <c r="H892" i="7"/>
  <c r="J970" i="7" l="1"/>
  <c r="J892" i="7"/>
  <c r="J664" i="7"/>
  <c r="J268" i="7"/>
  <c r="J668" i="7"/>
  <c r="J329" i="7"/>
  <c r="J241" i="7"/>
  <c r="J293" i="7"/>
  <c r="J137" i="7"/>
  <c r="H210" i="7"/>
  <c r="J378" i="7"/>
  <c r="H191" i="7"/>
  <c r="J331" i="7"/>
  <c r="J132" i="7"/>
  <c r="H971" i="7"/>
  <c r="H136" i="7"/>
  <c r="H666" i="7"/>
  <c r="J621" i="7"/>
  <c r="J138" i="7"/>
  <c r="H296" i="7"/>
  <c r="J298" i="7"/>
  <c r="H967" i="7"/>
  <c r="H209" i="7" l="1"/>
  <c r="J209" i="7" s="1"/>
  <c r="H330" i="7"/>
  <c r="J330" i="7" s="1"/>
  <c r="J210" i="7"/>
  <c r="J967" i="7"/>
  <c r="J296" i="7"/>
  <c r="J191" i="7"/>
  <c r="J136" i="7"/>
  <c r="J971" i="7"/>
  <c r="J666" i="7"/>
  <c r="H969" i="7"/>
  <c r="H328" i="7"/>
  <c r="H665" i="7"/>
  <c r="J328" i="7" l="1"/>
  <c r="J969" i="7"/>
  <c r="H663" i="7"/>
  <c r="J665" i="7"/>
  <c r="H968" i="7"/>
  <c r="H966" i="7" s="1"/>
  <c r="J663" i="7" l="1"/>
  <c r="J968" i="7"/>
  <c r="H939" i="7"/>
  <c r="H949" i="7"/>
  <c r="J949" i="7" l="1"/>
  <c r="J966" i="7"/>
  <c r="H947" i="7"/>
  <c r="J947" i="7" l="1"/>
  <c r="H326" i="7"/>
  <c r="H318" i="7"/>
  <c r="J318" i="7" l="1"/>
  <c r="H324" i="7"/>
  <c r="J326" i="7"/>
  <c r="J324" i="7" l="1"/>
</calcChain>
</file>

<file path=xl/sharedStrings.xml><?xml version="1.0" encoding="utf-8"?>
<sst xmlns="http://schemas.openxmlformats.org/spreadsheetml/2006/main" count="4673" uniqueCount="1116">
  <si>
    <t>Наименование</t>
  </si>
  <si>
    <t>Источник информации</t>
  </si>
  <si>
    <t>2025 г.</t>
  </si>
  <si>
    <t>Ведомственные данные</t>
  </si>
  <si>
    <t>%</t>
  </si>
  <si>
    <t>на 100 тыс. населения</t>
  </si>
  <si>
    <t>Задача 2. Снижение поведенческих факторов риска  для профилактики инфекционных заболеваний</t>
  </si>
  <si>
    <t>Финансовые ресурсы</t>
  </si>
  <si>
    <t>Человеческие ресурсы</t>
  </si>
  <si>
    <t>человек</t>
  </si>
  <si>
    <t>на 100 тыс. родившихся живыми</t>
  </si>
  <si>
    <t>на 10 000 сельского населения</t>
  </si>
  <si>
    <t>Число лет</t>
  </si>
  <si>
    <t>Срок исполнения</t>
  </si>
  <si>
    <t>Форма завершения</t>
  </si>
  <si>
    <t>на 1000 человек</t>
  </si>
  <si>
    <t>% реального роста к уровню 2019 года</t>
  </si>
  <si>
    <t>Количество людей, охваченных скрининговыми исследованиями, чел.</t>
  </si>
  <si>
    <t>млн. тенге</t>
  </si>
  <si>
    <t xml:space="preserve">Отчетная информация </t>
  </si>
  <si>
    <t>Количество услуг, оказанных медицинскими сестрами, чел.</t>
  </si>
  <si>
    <t>Удельный вес посещений,%</t>
  </si>
  <si>
    <t>Оказание услуг</t>
  </si>
  <si>
    <t>Единиц</t>
  </si>
  <si>
    <t>Размещение и трансляция видеороликов и инфографиков</t>
  </si>
  <si>
    <t>Отчеты МИО в  МЗ</t>
  </si>
  <si>
    <t xml:space="preserve">Информация о  МЦЗ в МЗ </t>
  </si>
  <si>
    <t>Количество мероприятий</t>
  </si>
  <si>
    <t>Охват детей до 1 года</t>
  </si>
  <si>
    <t>Охват пациентов</t>
  </si>
  <si>
    <t>Охват расследованием</t>
  </si>
  <si>
    <t>Отчет в МЗ</t>
  </si>
  <si>
    <t xml:space="preserve">Исследования </t>
  </si>
  <si>
    <t>Доля пролеченных стационарных больных</t>
  </si>
  <si>
    <t>Мероприятия</t>
  </si>
  <si>
    <t>Обученные врачи</t>
  </si>
  <si>
    <t>Охват новорожденных</t>
  </si>
  <si>
    <t>Протокол ОКК</t>
  </si>
  <si>
    <t>Охват беременных до 10 недель</t>
  </si>
  <si>
    <t>Коэффициент аборта на 1000 девочек соответствующего возраста</t>
  </si>
  <si>
    <t>Человек</t>
  </si>
  <si>
    <t>Информационно-разъяснительные работы</t>
  </si>
  <si>
    <t>Информация в МЗ</t>
  </si>
  <si>
    <t>Выделенные гранты</t>
  </si>
  <si>
    <t xml:space="preserve">Количество менторов </t>
  </si>
  <si>
    <t>Среднегодовой контингент</t>
  </si>
  <si>
    <t xml:space="preserve"> - качеством услуг, оказываемых государственными медицинскими учреждениями</t>
  </si>
  <si>
    <t xml:space="preserve"> - доступностью услуг, оказываемых государственными медицинскими учреждениями </t>
  </si>
  <si>
    <t xml:space="preserve"> - качеством услуг, оказываемых частными медицинскими учреждениями </t>
  </si>
  <si>
    <t xml:space="preserve"> - доступностью услуг, оказываемых частными медицинскими учреждениям </t>
  </si>
  <si>
    <t>Доля аккредитованных медицинских организаций, %</t>
  </si>
  <si>
    <t>Акт ввода в эксплуатацию</t>
  </si>
  <si>
    <t>-</t>
  </si>
  <si>
    <t>РБ</t>
  </si>
  <si>
    <t>№</t>
  </si>
  <si>
    <t>Ед. измерения</t>
  </si>
  <si>
    <t>Административные данные МЗ</t>
  </si>
  <si>
    <t xml:space="preserve">
%</t>
  </si>
  <si>
    <t>ед.</t>
  </si>
  <si>
    <t>Отчеты МИО в МЗ</t>
  </si>
  <si>
    <t>Центры психического здоровья</t>
  </si>
  <si>
    <t>Доля охвата</t>
  </si>
  <si>
    <t>Доля летальности</t>
  </si>
  <si>
    <t>Время доезда</t>
  </si>
  <si>
    <t>Задача 2.  Обеспечение охраны здоровья  матери и ребенка</t>
  </si>
  <si>
    <t>Задача 3. Обеспечение санитарно-эпидемиологического благополучия населения</t>
  </si>
  <si>
    <t>Задача 4.  Повышение качества  подготовки медицинских кадров и развитие медицинской науки</t>
  </si>
  <si>
    <t>чел.</t>
  </si>
  <si>
    <t>Задача 1. Совершенствование планирования объемов медицинских услуг и тарифной политики</t>
  </si>
  <si>
    <t>Задача 2.  Обеспечение доступности оказания медицинской помощи через цифровизацию системы здравоохранения, улучшению лекарственной обеспеченности и материально-технической базой организации здравоохранения</t>
  </si>
  <si>
    <t>Обеспеченные ЛС пациенты</t>
  </si>
  <si>
    <t>%                      пациентов  обеспеченных от выписанных рецептов</t>
  </si>
  <si>
    <t xml:space="preserve">Соц. опрос </t>
  </si>
  <si>
    <t>на 1000 неинфицированного населения</t>
  </si>
  <si>
    <t>на 1000 родившихся живыми</t>
  </si>
  <si>
    <t>ОБ</t>
  </si>
  <si>
    <r>
      <rPr>
        <b/>
        <sz val="14"/>
        <rFont val="Times New Roman"/>
        <family val="1"/>
        <charset val="204"/>
      </rPr>
      <t>Мероприятие 5.</t>
    </r>
    <r>
      <rPr>
        <sz val="14"/>
        <rFont val="Times New Roman"/>
        <family val="1"/>
        <charset val="204"/>
      </rPr>
      <t xml:space="preserve">                                            Принятие мер по снижению госпитальной  летальности от травм</t>
    </r>
  </si>
  <si>
    <r>
      <rPr>
        <b/>
        <sz val="14"/>
        <rFont val="Times New Roman"/>
        <family val="1"/>
        <charset val="204"/>
      </rPr>
      <t>Мероприятие 6</t>
    </r>
    <r>
      <rPr>
        <sz val="14"/>
        <rFont val="Times New Roman"/>
        <family val="1"/>
        <charset val="204"/>
      </rPr>
      <t>.                                   Обеспечение своевременного  доезда при ДТП в рамках «золотого часа»</t>
    </r>
  </si>
  <si>
    <r>
      <rPr>
        <b/>
        <sz val="14"/>
        <rFont val="Times New Roman"/>
        <family val="1"/>
        <charset val="204"/>
      </rPr>
      <t>Показатель результата 4.3</t>
    </r>
    <r>
      <rPr>
        <sz val="14"/>
        <rFont val="Times New Roman"/>
        <family val="1"/>
        <charset val="204"/>
      </rPr>
      <t xml:space="preserve">
Доля медицинских работников, прошедших обучение по программам дополнительного образования за рубежом</t>
    </r>
  </si>
  <si>
    <r>
      <rPr>
        <b/>
        <sz val="14"/>
        <rFont val="Times New Roman"/>
        <family val="1"/>
        <charset val="204"/>
      </rPr>
      <t>Мероприятие 1.</t>
    </r>
    <r>
      <rPr>
        <sz val="14"/>
        <rFont val="Times New Roman"/>
        <family val="1"/>
        <charset val="204"/>
      </rPr>
      <t xml:space="preserve">
Обучение по программам дополнительного образования в разрезе медицинских и фармацевтических специальностей и регионов, в том числе в ведущих зарубежных центрах</t>
    </r>
  </si>
  <si>
    <t xml:space="preserve"> Задача 1. Повышение уровня развития умений и навыков воспитанников</t>
  </si>
  <si>
    <t>Консультационные пункты</t>
  </si>
  <si>
    <t>Задача 1. Усилить кадровый потенциал системы дошкольного образования путем совершенствования системы их подготовки, повышения квалификации</t>
  </si>
  <si>
    <t>Задача 1. Повышение качества среднего образования: сокращение разрыва в качестве обучения между регионами, городскими и сельскими школами Казахстана (PISA)</t>
  </si>
  <si>
    <t>Проекты</t>
  </si>
  <si>
    <t>Автоматизированная система</t>
  </si>
  <si>
    <t xml:space="preserve"> Задача 1. Обеспечение школ комфортной, безопасной и современной образовательной средой</t>
  </si>
  <si>
    <t>Кабинеты</t>
  </si>
  <si>
    <t>Охват школ высоко скоростным Интернетом</t>
  </si>
  <si>
    <t>*</t>
  </si>
  <si>
    <r>
      <rPr>
        <b/>
        <sz val="14"/>
        <rFont val="Times New Roman"/>
        <family val="1"/>
        <charset val="204"/>
      </rPr>
      <t>Показатель результата 1.1</t>
    </r>
    <r>
      <rPr>
        <sz val="14"/>
        <rFont val="Times New Roman"/>
        <family val="1"/>
        <charset val="204"/>
      </rPr>
      <t xml:space="preserve">                            Количество трудоустроенных граждан </t>
    </r>
  </si>
  <si>
    <t>в том числе молодежи</t>
  </si>
  <si>
    <t>12. Город</t>
  </si>
  <si>
    <t>13. Село</t>
  </si>
  <si>
    <t>СФ/накладн. на товар</t>
  </si>
  <si>
    <t>количество</t>
  </si>
  <si>
    <t>2024 г.</t>
  </si>
  <si>
    <t>км</t>
  </si>
  <si>
    <t>кв.м</t>
  </si>
  <si>
    <t>ЧИ</t>
  </si>
  <si>
    <t xml:space="preserve">Финансовые ресурсы </t>
  </si>
  <si>
    <t xml:space="preserve">Отчет </t>
  </si>
  <si>
    <t>Задача 1. Повышение надежности оказания услуг теплоснабжения потребителям</t>
  </si>
  <si>
    <t>Информация</t>
  </si>
  <si>
    <t xml:space="preserve">	 Задача 2. Повышение надежности оказания услуг водоснабжения потребителям</t>
  </si>
  <si>
    <t xml:space="preserve">км </t>
  </si>
  <si>
    <t>Задача 6. Вовлеченность населения в экологические акции и инициативы</t>
  </si>
  <si>
    <t>Задача 7. Увеличение лесистости</t>
  </si>
  <si>
    <r>
      <rPr>
        <b/>
        <sz val="14"/>
        <rFont val="Times New Roman"/>
        <family val="1"/>
        <charset val="204"/>
      </rPr>
      <t xml:space="preserve">Мероприятие 1.                                       </t>
    </r>
    <r>
      <rPr>
        <i/>
        <sz val="14"/>
        <rFont val="Times New Roman"/>
        <family val="1"/>
        <charset val="204"/>
      </rPr>
      <t xml:space="preserve"> </t>
    </r>
    <r>
      <rPr>
        <sz val="14"/>
        <rFont val="Times New Roman"/>
        <family val="1"/>
        <charset val="204"/>
      </rPr>
      <t>Посадка насаждений на территории населенного пункта</t>
    </r>
  </si>
  <si>
    <t>тыс.штук</t>
  </si>
  <si>
    <r>
      <rPr>
        <b/>
        <sz val="14"/>
        <rFont val="Times New Roman"/>
        <family val="1"/>
        <charset val="204"/>
      </rPr>
      <t>Целевой индикатор 4.</t>
    </r>
    <r>
      <rPr>
        <i/>
        <sz val="14"/>
        <rFont val="Times New Roman"/>
        <family val="1"/>
        <charset val="204"/>
      </rPr>
      <t xml:space="preserve">
</t>
    </r>
    <r>
      <rPr>
        <sz val="14"/>
        <rFont val="Times New Roman"/>
        <family val="1"/>
        <charset val="204"/>
      </rPr>
      <t>Обеспечение населения услугами по сбору и вывозу отходов (%)</t>
    </r>
  </si>
  <si>
    <t>Задача 1. Бесперебойное обеспечение потребностей области в электрической энергии</t>
  </si>
  <si>
    <t>ГВт</t>
  </si>
  <si>
    <t>млрд долл. США</t>
  </si>
  <si>
    <t>млн. долл. США</t>
  </si>
  <si>
    <t>Отчетные данные МСХ</t>
  </si>
  <si>
    <t>Задача 1. Повышение экономической доступности товаров, работ и услуг для производства продукции по переработке сельскохозяйственного сырья</t>
  </si>
  <si>
    <t>тыс. тонн</t>
  </si>
  <si>
    <t>Просубсидированный объем молока</t>
  </si>
  <si>
    <t>Финансирование не требуется</t>
  </si>
  <si>
    <t>млн. человек</t>
  </si>
  <si>
    <t>млрд. тенге</t>
  </si>
  <si>
    <t xml:space="preserve">Задача 1. Формирование конкурентоспособной туристской индустрии    </t>
  </si>
  <si>
    <r>
      <rPr>
        <b/>
        <sz val="14"/>
        <rFont val="Times New Roman"/>
        <family val="1"/>
        <charset val="204"/>
      </rPr>
      <t>Показатель результата 1.</t>
    </r>
    <r>
      <rPr>
        <sz val="14"/>
        <rFont val="Times New Roman"/>
        <family val="1"/>
        <charset val="204"/>
      </rPr>
      <t xml:space="preserve">
«Инвестиции в услугах по проживанию и питанию»</t>
    </r>
  </si>
  <si>
    <r>
      <rPr>
        <b/>
        <sz val="14"/>
        <rFont val="Times New Roman"/>
        <family val="1"/>
        <charset val="204"/>
      </rPr>
      <t>Мероприятие 2.</t>
    </r>
    <r>
      <rPr>
        <sz val="14"/>
        <rFont val="Times New Roman"/>
        <family val="1"/>
        <charset val="204"/>
      </rPr>
      <t xml:space="preserve">
Ежегодное обеспечение установки не менее трех санитарно-гигиенических узлов в туристских дестинациях и местах притяжения туристов в каждом регионе РК</t>
    </r>
  </si>
  <si>
    <r>
      <rPr>
        <b/>
        <sz val="14"/>
        <rFont val="Times New Roman"/>
        <family val="1"/>
        <charset val="204"/>
      </rPr>
      <t xml:space="preserve">Показатель результата 2.
</t>
    </r>
    <r>
      <rPr>
        <sz val="14"/>
        <rFont val="Times New Roman"/>
        <family val="1"/>
        <charset val="204"/>
      </rPr>
      <t>«Увеличение количества номерного фонда»</t>
    </r>
  </si>
  <si>
    <t>Койко-место</t>
  </si>
  <si>
    <r>
      <rPr>
        <b/>
        <sz val="14"/>
        <rFont val="Times New Roman"/>
        <family val="1"/>
        <charset val="204"/>
      </rPr>
      <t>Мероприятие 1.</t>
    </r>
    <r>
      <rPr>
        <sz val="14"/>
        <rFont val="Times New Roman"/>
        <family val="1"/>
        <charset val="204"/>
      </rPr>
      <t xml:space="preserve">
Строительство не менее трех новых туристских объектов ежегодно в каждом регионе с привлечением инвесторов (места размещения, тематические парки, визит-центры и др.)</t>
    </r>
  </si>
  <si>
    <t>Ед.</t>
  </si>
  <si>
    <t>млн чел.</t>
  </si>
  <si>
    <t>Цель 1. Формирование странового туристского бренда Казахстана и создание его положительного имиджа</t>
  </si>
  <si>
    <t>Задача 2. Привлечение иностранных туристов</t>
  </si>
  <si>
    <t>Национальный банк</t>
  </si>
  <si>
    <t xml:space="preserve">% </t>
  </si>
  <si>
    <t xml:space="preserve">Ведомственные данные </t>
  </si>
  <si>
    <t>Задача 2. Обеспечение доступа к мерам государственной поддержки предпринимательства</t>
  </si>
  <si>
    <t>млн долл. США</t>
  </si>
  <si>
    <t>Национальный доклад о кадастре антропогенных выбросов</t>
  </si>
  <si>
    <t>Задача 1. Создание условий для достижения углеродной нейтральности</t>
  </si>
  <si>
    <t>млн м3/
год</t>
  </si>
  <si>
    <t>тыс. га (нарастающим)</t>
  </si>
  <si>
    <t>Акт выполненных работ</t>
  </si>
  <si>
    <t>World Justice Project</t>
  </si>
  <si>
    <t>Задача 2. Укрепление института гендерного равенства</t>
  </si>
  <si>
    <t xml:space="preserve">количество </t>
  </si>
  <si>
    <r>
      <t xml:space="preserve">1,8 
</t>
    </r>
    <r>
      <rPr>
        <i/>
        <sz val="14"/>
        <rFont val="Times New Roman"/>
        <family val="1"/>
        <charset val="204"/>
      </rPr>
      <t xml:space="preserve"> (РК)</t>
    </r>
  </si>
  <si>
    <r>
      <rPr>
        <b/>
        <sz val="14"/>
        <rFont val="Times New Roman"/>
        <family val="1"/>
        <charset val="204"/>
      </rPr>
      <t xml:space="preserve">Мероприятие 1.
</t>
    </r>
    <r>
      <rPr>
        <sz val="14"/>
        <rFont val="Times New Roman"/>
        <family val="1"/>
        <charset val="204"/>
      </rPr>
      <t>Реконструкция сетей водоснабжения</t>
    </r>
  </si>
  <si>
    <r>
      <rPr>
        <b/>
        <sz val="14"/>
        <rFont val="Times New Roman"/>
        <family val="1"/>
        <charset val="204"/>
      </rPr>
      <t>Мероприятие 1.</t>
    </r>
    <r>
      <rPr>
        <sz val="14"/>
        <rFont val="Times New Roman"/>
        <family val="1"/>
        <charset val="204"/>
      </rPr>
      <t xml:space="preserve">
Проведение экологических акций</t>
    </r>
  </si>
  <si>
    <r>
      <rPr>
        <b/>
        <sz val="14"/>
        <rFont val="Times New Roman"/>
        <family val="1"/>
        <charset val="204"/>
      </rPr>
      <t xml:space="preserve">Мероприятие 8. </t>
    </r>
    <r>
      <rPr>
        <sz val="14"/>
        <rFont val="Times New Roman"/>
        <family val="1"/>
        <charset val="204"/>
      </rPr>
      <t xml:space="preserve">
ТОО «АEC ASA» СЭС</t>
    </r>
  </si>
  <si>
    <t>Официальные статистические данные</t>
  </si>
  <si>
    <r>
      <rPr>
        <b/>
        <sz val="14"/>
        <rFont val="Times New Roman"/>
        <family val="1"/>
        <charset val="204"/>
      </rPr>
      <t>Целевой индикатор 2.</t>
    </r>
    <r>
      <rPr>
        <i/>
        <sz val="14"/>
        <rFont val="Times New Roman"/>
        <family val="1"/>
        <charset val="204"/>
      </rPr>
      <t xml:space="preserve">
</t>
    </r>
    <r>
      <rPr>
        <sz val="14"/>
        <rFont val="Times New Roman"/>
        <family val="1"/>
        <charset val="204"/>
      </rPr>
      <t>Доля переработки и утилизации коммунальных отходов</t>
    </r>
  </si>
  <si>
    <t>Мероприятие 1.9.                                             Реконструкция канала МЛР протяженностью 13 км, расположенного в Таласском районе</t>
  </si>
  <si>
    <t>Ведомственные и данные УПРРП</t>
  </si>
  <si>
    <t>Мероприятие 1.15.                                                    Реконструкция канала Жанатоган протяженностью 4,9 км, расположенного в Таласском район</t>
  </si>
  <si>
    <t>Мероприятие 1.18.                            Реконструкция канала Кокдонен протяженностью 15,9 км в районе Т. Рыскулова</t>
  </si>
  <si>
    <t>Данные УПРРП</t>
  </si>
  <si>
    <t>Мероприятие 1.53. 
Реконструкция канала Куншигыс протяженностью 1,3 км, расположенного в Шуском районе</t>
  </si>
  <si>
    <t>Мероприятие 1.68.                                                Реконструкция канала Аксай-1 протяженностью 5,0 км, расположенного в Жуалынском районе</t>
  </si>
  <si>
    <t>Мероприятие 1.70.
Реконструкция канала Аксай-3 протяженностью 3,2 км, расположенного в Жуалынском районе</t>
  </si>
  <si>
    <t>Мероприятие 1.74. 
Реконструкция канала Коксай №6 протяженностью 3,2 км, расположенного в Жуалынском районе</t>
  </si>
  <si>
    <t>Мероприятие 1.75.
 Реконструкция канала Коксай №7 протяженностью 3,5 км, расположенного в Жуалынском районе</t>
  </si>
  <si>
    <t>Мероприятие 1.78.                                                   Реконструкция канала ССХ-8 протяженностью 2,6 км, расположенного в Т.Рыскуловском сельском округе Меркенского района</t>
  </si>
  <si>
    <t>Мероприятие 1.79.
Реконструкция канала ССХ-10 протяженностью 3,0 км, расположенного в Т.Рыскуловском сельском округе Меркенского района</t>
  </si>
  <si>
    <t>Мероприятие 1.80.
Реконструкция канала ЖХ-2 протяженностью 1,2 км, расположенного в Т.Рыскуловском сельском округе Меркенского района</t>
  </si>
  <si>
    <t>Мероприятие 1.88.
Реконструкция канала Р 3-1-2 протяженностью 2,2 км, расположенного в Актоганском сельском округе Меркенского района</t>
  </si>
  <si>
    <t>Мероприятие 1.89. 
Реконструкция канала Култобе протяженностью 2,5 км, расположенного в Сарысуском районе</t>
  </si>
  <si>
    <t>Мероприятие 1.92. 
Реконструкция канала Р-4 протяженностью 1,0 км, расположенного в Аккольском сельском округе Таласского района</t>
  </si>
  <si>
    <t>Мероприятие 1.93. 
Реконструкция канала Р-5 протяженностью 1,9 км, расположенного в Аккольском сельском округе Таласского района</t>
  </si>
  <si>
    <t>Мероприятие 1.95.                           Реконструкция канала Р-7 протяженностью 1,5 км, расположенного в Аккольском сельском округе Таласского района</t>
  </si>
  <si>
    <t>Мероприятие 1.96.  
Реконструкция канала №3 протяженностью 1,1 км, расположенного в сельском округе Тамды Таласского района</t>
  </si>
  <si>
    <t>Мероприятие 1.98. 
Реконструкция канала №5 протяженностью 1,0 км, расположенного в сельском округе Тамды Таласского района</t>
  </si>
  <si>
    <t>Мероприятие 1.99. 
еконструкция канала №6 протяженностью 1,0 км, расположенного в сельском округе Тамды Таласского района</t>
  </si>
  <si>
    <t>Мероприятие 1.104. 
Реконструкция канала УХ-1 протяженностью 2,8 км, расположенного в сельском округе Ойык Таласского района</t>
  </si>
  <si>
    <t>Мероприятие 1.109.                       Реконструкция канала МК Ойык протяженностью 1,9 км, расположенного в сельском округе Ойык Таласского района</t>
  </si>
  <si>
    <t>Мероприятие 1.116. 
Реконструкция канала Кокойык протяженностью 2,4 км, расположенного в сельском округе Тамды Таласского района</t>
  </si>
  <si>
    <t>Мероприятие 1.117. 
Реконструкция канала ТХ-1 протяженностью 1,5 км, расположенного в сельском округе Ойык Таласского района</t>
  </si>
  <si>
    <t>Мероприятие 1.118. 
Реконструкция канала ТХ-2 протяженностью 2,4 км, расположенного в сельском округе Ойык Таласского района</t>
  </si>
  <si>
    <t>Мероприятие 1.121. 
Реконструкция канала Сулутор протяженностью 16,8 км, расположенного в сельском округе Орнек района Т. Рыскулова</t>
  </si>
  <si>
    <t>Мероприятие 1.126. 
Реконструкция канала Мамай Кайынды протяженностью 13,4 км, расположенного в сельском округе Каиынды района Т. Рыскулова</t>
  </si>
  <si>
    <t>Мероприятие 1.128.                       Реконструкция канала Жарлысу протяженностью 9,8 км, расположенного в сельском округе Орнек района Т. Рыскулова</t>
  </si>
  <si>
    <t>Мероприятие 1.139.
МК Бошакай, МХК Бошакай 2, МХК Бошакай 3</t>
  </si>
  <si>
    <t>Мероприятие 1.141. 
МК Байзак</t>
  </si>
  <si>
    <t>Задача 1. Реконструкция и ремонтно-восстановительные работы оросительных каналов</t>
  </si>
  <si>
    <r>
      <t xml:space="preserve">Показатель результата 6.4                 </t>
    </r>
    <r>
      <rPr>
        <sz val="14"/>
        <rFont val="Times New Roman"/>
        <family val="1"/>
        <charset val="204"/>
      </rPr>
      <t>Снижение износа теплоснабжения</t>
    </r>
  </si>
  <si>
    <r>
      <t xml:space="preserve">Показатель результата 7.1              </t>
    </r>
    <r>
      <rPr>
        <sz val="14"/>
        <rFont val="Times New Roman"/>
        <family val="1"/>
        <charset val="204"/>
      </rPr>
      <t>Доведение до действующих норм положенности числа участковых пунктов полиции</t>
    </r>
  </si>
  <si>
    <t>на 100 тыс. чел.</t>
  </si>
  <si>
    <t>Отчетная информация  в МЗ</t>
  </si>
  <si>
    <t>Заключение
меморандума</t>
  </si>
  <si>
    <t>Реализация Национального плана развития</t>
  </si>
  <si>
    <t>% относительно прошлого года</t>
  </si>
  <si>
    <t>8</t>
  </si>
  <si>
    <t>9</t>
  </si>
  <si>
    <t>Задача 1. Защита населения и территорий от ЧС и его негативных последствий</t>
  </si>
  <si>
    <t>Ведомствен
ные  данные</t>
  </si>
  <si>
    <t>1.1 Эффективные государственные финансы</t>
  </si>
  <si>
    <t>1.2 Обрабатывающая промышленность</t>
  </si>
  <si>
    <t>1.3 Инвестиционный цикл</t>
  </si>
  <si>
    <t>1.4 Инновации</t>
  </si>
  <si>
    <t>1.5 Агропромышленный комплекс</t>
  </si>
  <si>
    <t>1.6 Создание динамичной предпринимательской среды</t>
  </si>
  <si>
    <t>2.1 Здравоохранение</t>
  </si>
  <si>
    <t>2.2 Образование и наука</t>
  </si>
  <si>
    <t>2.3 Социальная защита</t>
  </si>
  <si>
    <t>2.4 Комфортная среда</t>
  </si>
  <si>
    <t>2.5 Туризм</t>
  </si>
  <si>
    <t>3.1 Жилищно-коммунальное хозяйство и энергетика</t>
  </si>
  <si>
    <t>4.1 Экология</t>
  </si>
  <si>
    <t>кв.м.</t>
  </si>
  <si>
    <t>%
по государственной инфраструктуре</t>
  </si>
  <si>
    <t>Задача 1. Трудоустройство более 69,4 тыс. граждан, из них молодежи – не менее 38,8 тыс. человек</t>
  </si>
  <si>
    <t>Социологический опрос</t>
  </si>
  <si>
    <t>Направление 1: ОСНОВНЫЕ ТОЧКИ РОСТА ЭКОНОМИКИ</t>
  </si>
  <si>
    <t xml:space="preserve">26,9 
</t>
  </si>
  <si>
    <t>Официальные  статистические данные</t>
  </si>
  <si>
    <t>% 
от ВВП</t>
  </si>
  <si>
    <t xml:space="preserve">Официальные  статистические данные </t>
  </si>
  <si>
    <t xml:space="preserve">14,5 
</t>
  </si>
  <si>
    <t xml:space="preserve">40 
</t>
  </si>
  <si>
    <t xml:space="preserve">50 
</t>
  </si>
  <si>
    <t xml:space="preserve">326 
</t>
  </si>
  <si>
    <r>
      <t>Ключевой национальный индикатор 28.</t>
    </r>
    <r>
      <rPr>
        <b/>
        <i/>
        <sz val="14"/>
        <rFont val="Times New Roman"/>
        <family val="1"/>
        <charset val="204"/>
      </rPr>
      <t xml:space="preserve"> </t>
    </r>
    <r>
      <rPr>
        <b/>
        <sz val="14"/>
        <rFont val="Times New Roman"/>
        <family val="1"/>
        <charset val="204"/>
      </rPr>
      <t xml:space="preserve">
</t>
    </r>
    <r>
      <rPr>
        <sz val="14"/>
        <rFont val="Times New Roman"/>
        <family val="1"/>
        <charset val="204"/>
      </rPr>
      <t xml:space="preserve">Доля ВДС МСП в ВВП                                               </t>
    </r>
    <r>
      <rPr>
        <b/>
        <sz val="14"/>
        <rFont val="Times New Roman"/>
        <family val="1"/>
        <charset val="204"/>
      </rPr>
      <t>По республике</t>
    </r>
  </si>
  <si>
    <t xml:space="preserve">37
</t>
  </si>
  <si>
    <t xml:space="preserve">8,2
</t>
  </si>
  <si>
    <t xml:space="preserve">Официальные статистические данные </t>
  </si>
  <si>
    <r>
      <rPr>
        <b/>
        <sz val="14"/>
        <rFont val="Times New Roman"/>
        <family val="1"/>
        <charset val="204"/>
      </rPr>
      <t>Показатель результата 1.4</t>
    </r>
    <r>
      <rPr>
        <sz val="14"/>
        <rFont val="Times New Roman"/>
        <family val="1"/>
        <charset val="204"/>
      </rPr>
      <t xml:space="preserve">
Смертность в результате дорожно-транспортных происшествий </t>
    </r>
  </si>
  <si>
    <t>% от ВРП</t>
  </si>
  <si>
    <t>Официальные статистические данные, выгрузка из информационной системы Saqtandyry</t>
  </si>
  <si>
    <t>Отчет
ОЭСР
баллы</t>
  </si>
  <si>
    <t>Отчет
ОЭСР</t>
  </si>
  <si>
    <t xml:space="preserve">Официальные статистические данные  </t>
  </si>
  <si>
    <t>Ведомствен
ные данные</t>
  </si>
  <si>
    <t>1. Образование</t>
  </si>
  <si>
    <t>2. Здравоохранение</t>
  </si>
  <si>
    <t>3. Культура</t>
  </si>
  <si>
    <t>4. Спорт</t>
  </si>
  <si>
    <t>5. Дорожная инфраструктура</t>
  </si>
  <si>
    <t>6. Инженерная инфраструктура</t>
  </si>
  <si>
    <t>7. Обеспечение безопасности и защиты окружающей среды</t>
  </si>
  <si>
    <r>
      <t xml:space="preserve">Показатель результата 7.2                           </t>
    </r>
    <r>
      <rPr>
        <sz val="14"/>
        <rFont val="Times New Roman"/>
        <family val="1"/>
        <charset val="204"/>
      </rPr>
      <t>Увеличение доли переработки и утилизации ТБО</t>
    </r>
  </si>
  <si>
    <t>8. Инфокоммуникация</t>
  </si>
  <si>
    <t xml:space="preserve">49 
</t>
  </si>
  <si>
    <t xml:space="preserve">6 
</t>
  </si>
  <si>
    <t xml:space="preserve">1,6  
</t>
  </si>
  <si>
    <t xml:space="preserve">Информация </t>
  </si>
  <si>
    <t>% (к уровню 1990 года)</t>
  </si>
  <si>
    <t xml:space="preserve">91 
</t>
  </si>
  <si>
    <t>Задача 1. Повышение уровня защищенности жизни женщин и детей</t>
  </si>
  <si>
    <r>
      <rPr>
        <b/>
        <sz val="14"/>
        <rFont val="Times New Roman"/>
        <family val="1"/>
        <charset val="204"/>
      </rPr>
      <t>Мероприятие 3.</t>
    </r>
    <r>
      <rPr>
        <sz val="14"/>
        <rFont val="Times New Roman"/>
        <family val="1"/>
        <charset val="204"/>
      </rPr>
      <t xml:space="preserve">                            Оборудование школьных библиотек республики автоматизированной библиотечной программой </t>
    </r>
  </si>
  <si>
    <r>
      <t xml:space="preserve">150                   </t>
    </r>
    <r>
      <rPr>
        <i/>
        <sz val="14"/>
        <rFont val="Times New Roman"/>
        <family val="1"/>
        <charset val="204"/>
      </rPr>
      <t>(РК)</t>
    </r>
  </si>
  <si>
    <r>
      <t xml:space="preserve">Показатель результата 1.1
</t>
    </r>
    <r>
      <rPr>
        <sz val="14"/>
        <rFont val="Times New Roman"/>
        <family val="1"/>
        <charset val="204"/>
      </rPr>
      <t>Снижение износа сетей теплоснабжения</t>
    </r>
  </si>
  <si>
    <t>Отчет МИО в уполномоченный орган</t>
  </si>
  <si>
    <r>
      <t xml:space="preserve">52                        </t>
    </r>
    <r>
      <rPr>
        <i/>
        <sz val="14"/>
        <rFont val="Times New Roman"/>
        <family val="1"/>
        <charset val="204"/>
      </rPr>
      <t>(РК)</t>
    </r>
  </si>
  <si>
    <t>НАПРАВЛЕНИЕ 3. РАЗВИТИЕ ИНФРАСТРУКТУРЫ</t>
  </si>
  <si>
    <t>НАПРАВЛЕНИЕ 2: УЛУЧШЕНИЕ КАЧЕСТВА ЖИЗНИ НАСЕЛЕНИЯ</t>
  </si>
  <si>
    <t>НАПРАВЛЕНИЕ 4: ПОВЫШЕНИЕ ЭКОЛОГИЧЕСКОЙ УСТОЙЧИВОСТИ</t>
  </si>
  <si>
    <t>НАПРАВЛЕНИЕ 5: ИНЫЕ ЦЕЛИ</t>
  </si>
  <si>
    <t>Мероприятие</t>
  </si>
  <si>
    <t>Соцопрос</t>
  </si>
  <si>
    <t>5.4 Защита жизни женщин и детей</t>
  </si>
  <si>
    <t>Административные данные</t>
  </si>
  <si>
    <t>Цель 1. Обеспечение эффективной профилактики в сфере охраны здоровья и формирование у населения приверженности здоровому образу жизни</t>
  </si>
  <si>
    <t>Задача 1. Укрепление здоровья населения через снижение поведенческих факторов риска для профилактики неинфекционных хронических заболеваний</t>
  </si>
  <si>
    <t>Цель 2. Улучшение доступности и качества предоставляемых медицинских услуг</t>
  </si>
  <si>
    <t>Задача 1.  Снижение причин основных видов смертностей</t>
  </si>
  <si>
    <t>Цель 3. Обеспечение всеобщего охвата населения медицинской помощью</t>
  </si>
  <si>
    <t>Качество результатов среднего образования на основе тестирования PISA</t>
  </si>
  <si>
    <t>Цель 1.  Повышение уровня развития умений и навыков детей дошкольного возраста</t>
  </si>
  <si>
    <t xml:space="preserve"> Цель 2. Повышение уровня функциональной грамотности детей школьного возраста с обеспечением равного доступа к качественному среднему образованию</t>
  </si>
  <si>
    <t>Цель 3. Создание эргономичной и безопасной среды с современной материально-технической базой</t>
  </si>
  <si>
    <t>Администартивные  данные МЗ</t>
  </si>
  <si>
    <r>
      <t xml:space="preserve">0,06                  </t>
    </r>
    <r>
      <rPr>
        <i/>
        <sz val="14"/>
        <rFont val="Times New Roman"/>
        <family val="1"/>
        <charset val="204"/>
      </rPr>
      <t>(РК)</t>
    </r>
  </si>
  <si>
    <r>
      <t xml:space="preserve">57                 </t>
    </r>
    <r>
      <rPr>
        <i/>
        <sz val="14"/>
        <rFont val="Times New Roman"/>
        <family val="1"/>
        <charset val="204"/>
      </rPr>
      <t>(РК)</t>
    </r>
  </si>
  <si>
    <t>Цель 1. Обеспечение минимально обязательного уровня доступности объектов и услуг (благ) населению в зависимости от типа (город, село) и размера (численности населения) населенных пунктов</t>
  </si>
  <si>
    <t>Акт ввода</t>
  </si>
  <si>
    <t xml:space="preserve">Акт ввода </t>
  </si>
  <si>
    <t>Акт приема</t>
  </si>
  <si>
    <t xml:space="preserve">Акт ввода в эксплуатацию, договора купи-продажи </t>
  </si>
  <si>
    <t xml:space="preserve">
</t>
  </si>
  <si>
    <t xml:space="preserve">55,8
</t>
  </si>
  <si>
    <t>5.1 Цели в области устойчивого развития</t>
  </si>
  <si>
    <t>Задача 1. Обеспечение баланса между социальной, экономической и экологической устойчивостью</t>
  </si>
  <si>
    <t>Цель 1. Создание условий для повышения конкурентоспособности субъектов АПК</t>
  </si>
  <si>
    <t>Цель 1. Повышение эффективности управления водными ресурсами</t>
  </si>
  <si>
    <t>Цель 1. Акселерация роста предпринимателей</t>
  </si>
  <si>
    <t>Цель 1. Содействие занятости населения и усиления адресности социальной поддержки</t>
  </si>
  <si>
    <t xml:space="preserve">Цель 1. Формирование благоприятной туристской среды для развития внутреннего туризма  </t>
  </si>
  <si>
    <t>Цель 1. Обеспечение растущей потребности экономики страны в тепловой и электрической энергии, создание условий для развития возобновляемых источников энергии и атомной энергетики</t>
  </si>
  <si>
    <t>Цель 1.  Сохранение, рациональное использование и воспроизводство лесных ресурсов, ресурсов животного мира, объектов природно-заповедного фонда</t>
  </si>
  <si>
    <t>Цель 1. Переход Республики Казахстан к низкоуглеродному развитию</t>
  </si>
  <si>
    <t xml:space="preserve">Цель 1. Равные условия и возможности во всех сферах общественной жизнедеятельности и развитие гражданского общества </t>
  </si>
  <si>
    <t xml:space="preserve">Цель 1.  Реализация целей устойчивого развития </t>
  </si>
  <si>
    <t>Цель 1. Развитие государственного языка и лингивистского капитала казахстанцев</t>
  </si>
  <si>
    <t>Цель 1. Развитие инфраструктуры по обеспечению безопасности в ЧС</t>
  </si>
  <si>
    <t>Цель1. Предотвращение насилия в семье в отношении детей и женщин</t>
  </si>
  <si>
    <t>5.3 Обеспечение безопасности в чрезвычайных ситуациях</t>
  </si>
  <si>
    <t>Протоколы МВК по профилактике</t>
  </si>
  <si>
    <t xml:space="preserve">Информация в МКИ </t>
  </si>
  <si>
    <t>Отчет</t>
  </si>
  <si>
    <t xml:space="preserve"> Мероприятия</t>
  </si>
  <si>
    <t>Встречи</t>
  </si>
  <si>
    <t>Установка</t>
  </si>
  <si>
    <t>РайБ</t>
  </si>
  <si>
    <r>
      <t xml:space="preserve">Мероприятие 1.
</t>
    </r>
    <r>
      <rPr>
        <sz val="14"/>
        <rFont val="Times New Roman"/>
        <family val="1"/>
        <charset val="204"/>
      </rPr>
      <t>Проведение капитального ремонта  объектов здравоохранения</t>
    </r>
  </si>
  <si>
    <r>
      <t xml:space="preserve">Ключевой национальный индикатор 15. </t>
    </r>
    <r>
      <rPr>
        <sz val="14"/>
        <rFont val="Times New Roman"/>
        <family val="1"/>
        <charset val="204"/>
      </rPr>
      <t>Уровень удовлетворенности населения экологическим качеством жизни</t>
    </r>
    <r>
      <rPr>
        <b/>
        <sz val="14"/>
        <rFont val="Times New Roman"/>
        <family val="1"/>
        <charset val="204"/>
      </rPr>
      <t xml:space="preserve">                               По республике</t>
    </r>
  </si>
  <si>
    <t>Количество мероприятие, единиц</t>
  </si>
  <si>
    <t>Акт приемки-передач</t>
  </si>
  <si>
    <t>Не более 60 минут</t>
  </si>
  <si>
    <t>не ниже 40</t>
  </si>
  <si>
    <t>не менее 55</t>
  </si>
  <si>
    <t>6,0</t>
  </si>
  <si>
    <t>5,6</t>
  </si>
  <si>
    <t>8,5</t>
  </si>
  <si>
    <t>1704,5</t>
  </si>
  <si>
    <t>Ввод в эксплуатацию</t>
  </si>
  <si>
    <t>ВСЕГО (по направлению 1)</t>
  </si>
  <si>
    <r>
      <t xml:space="preserve">ВСЕГО </t>
    </r>
    <r>
      <rPr>
        <b/>
        <i/>
        <sz val="14"/>
        <rFont val="Times New Roman"/>
        <family val="1"/>
        <charset val="204"/>
      </rPr>
      <t>(по здравоохранению)</t>
    </r>
  </si>
  <si>
    <t>Облигации</t>
  </si>
  <si>
    <t>ВСЕГО (по образованию)</t>
  </si>
  <si>
    <r>
      <t xml:space="preserve">ВСЕГО </t>
    </r>
    <r>
      <rPr>
        <b/>
        <i/>
        <sz val="14"/>
        <rFont val="Times New Roman"/>
        <family val="1"/>
        <charset val="204"/>
      </rPr>
      <t>(по спорту)</t>
    </r>
  </si>
  <si>
    <t>ВСЕГО ( по образованию)</t>
  </si>
  <si>
    <t>ВСЕГО (по инфокоммуникации)</t>
  </si>
  <si>
    <r>
      <t xml:space="preserve">211,5 тыс                 </t>
    </r>
    <r>
      <rPr>
        <i/>
        <sz val="14"/>
        <rFont val="Times New Roman"/>
        <family val="1"/>
        <charset val="204"/>
      </rPr>
      <t>(РК)</t>
    </r>
  </si>
  <si>
    <r>
      <t xml:space="preserve">ВСЕГО </t>
    </r>
    <r>
      <rPr>
        <b/>
        <i/>
        <sz val="14"/>
        <rFont val="Times New Roman"/>
        <family val="1"/>
        <charset val="204"/>
      </rPr>
      <t>(по направлению 2)</t>
    </r>
  </si>
  <si>
    <r>
      <t xml:space="preserve">ВСЕГО </t>
    </r>
    <r>
      <rPr>
        <b/>
        <i/>
        <sz val="14"/>
        <rFont val="Times New Roman"/>
        <family val="1"/>
        <charset val="204"/>
      </rPr>
      <t>(по направлению 3)</t>
    </r>
  </si>
  <si>
    <t>ВСЕГО (по направлению 4)</t>
  </si>
  <si>
    <t>ВСЕГО (по иным целям )</t>
  </si>
  <si>
    <r>
      <rPr>
        <b/>
        <sz val="14"/>
        <rFont val="Times New Roman"/>
        <family val="1"/>
        <charset val="204"/>
      </rPr>
      <t>Целевой индикатор 1.</t>
    </r>
    <r>
      <rPr>
        <i/>
        <sz val="14"/>
        <rFont val="Times New Roman"/>
        <family val="1"/>
        <charset val="204"/>
      </rPr>
      <t xml:space="preserve">
</t>
    </r>
    <r>
      <rPr>
        <sz val="14"/>
        <rFont val="Times New Roman"/>
        <family val="1"/>
        <charset val="204"/>
      </rPr>
      <t>Инвестиции в основной капитал</t>
    </r>
  </si>
  <si>
    <t>36</t>
  </si>
  <si>
    <t>Официальная статистические данные</t>
  </si>
  <si>
    <r>
      <rPr>
        <b/>
        <sz val="14"/>
        <rFont val="Times New Roman"/>
        <family val="1"/>
        <charset val="204"/>
      </rPr>
      <t xml:space="preserve">Мероприятие 1.     </t>
    </r>
    <r>
      <rPr>
        <sz val="14"/>
        <rFont val="Times New Roman"/>
        <family val="1"/>
        <charset val="204"/>
      </rPr>
      <t xml:space="preserve">                                           Реконструкция сетей теплоснабжения</t>
    </r>
  </si>
  <si>
    <r>
      <rPr>
        <b/>
        <sz val="14"/>
        <rFont val="Times New Roman"/>
        <family val="1"/>
        <charset val="204"/>
      </rPr>
      <t xml:space="preserve">Мероприятие 1.         </t>
    </r>
    <r>
      <rPr>
        <sz val="14"/>
        <rFont val="Times New Roman"/>
        <family val="1"/>
        <charset val="204"/>
      </rPr>
      <t xml:space="preserve">                               Проведение курсов повышения квалификации педагогов дошкольных организаций </t>
    </r>
  </si>
  <si>
    <t>Охват воспитателей</t>
  </si>
  <si>
    <r>
      <rPr>
        <b/>
        <sz val="14"/>
        <rFont val="Times New Roman"/>
        <family val="1"/>
        <charset val="204"/>
      </rPr>
      <t xml:space="preserve">Мероприятие 2.        </t>
    </r>
    <r>
      <rPr>
        <sz val="14"/>
        <rFont val="Times New Roman"/>
        <family val="1"/>
        <charset val="204"/>
      </rPr>
      <t xml:space="preserve">                                              Размещение государственного образовательного заказа в дошкольных организаций образования</t>
    </r>
  </si>
  <si>
    <t>Всего по задаче 1</t>
  </si>
  <si>
    <t xml:space="preserve">РБ </t>
  </si>
  <si>
    <t>Всего по задаче 2</t>
  </si>
  <si>
    <t>Всего по задаче 4</t>
  </si>
  <si>
    <t>Количество</t>
  </si>
  <si>
    <t>Оперативно-профилактические мероприятия</t>
  </si>
  <si>
    <t>Профилактические мероприятия</t>
  </si>
  <si>
    <t>Правила</t>
  </si>
  <si>
    <t>Приобретение</t>
  </si>
  <si>
    <r>
      <rPr>
        <b/>
        <sz val="14"/>
        <rFont val="Times New Roman"/>
        <family val="1"/>
        <charset val="204"/>
      </rPr>
      <t>Мероприятие 1.</t>
    </r>
    <r>
      <rPr>
        <sz val="14"/>
        <rFont val="Times New Roman"/>
        <family val="1"/>
        <charset val="204"/>
      </rPr>
      <t xml:space="preserve">
Реализация проектов по повышению роли женщин в общественно-политической жизни страны, создание равных возможностей для самореализации</t>
    </r>
  </si>
  <si>
    <t>6</t>
  </si>
  <si>
    <t>36,0</t>
  </si>
  <si>
    <t>Таласский район</t>
  </si>
  <si>
    <t>5</t>
  </si>
  <si>
    <t>33,0</t>
  </si>
  <si>
    <t>Шуский район</t>
  </si>
  <si>
    <t>2</t>
  </si>
  <si>
    <t>13,8</t>
  </si>
  <si>
    <r>
      <t xml:space="preserve">Показатель результата 1.1. 
</t>
    </r>
    <r>
      <rPr>
        <sz val="14"/>
        <rFont val="Times New Roman"/>
        <family val="1"/>
        <charset val="204"/>
      </rPr>
      <t>Снижение уровня риска преждевременной смертности в возрасте от 30 до 70 лет от сердечно-сосудистых, онкологических, хронических респираторных заболеваний и диабета</t>
    </r>
  </si>
  <si>
    <r>
      <t xml:space="preserve">Мероприятие 1.
</t>
    </r>
    <r>
      <rPr>
        <sz val="14"/>
        <rFont val="Times New Roman"/>
        <family val="1"/>
        <charset val="204"/>
      </rPr>
      <t xml:space="preserve">Охват населения скрининговыми исследованиями
</t>
    </r>
  </si>
  <si>
    <r>
      <t xml:space="preserve">Мероприятие 2.
</t>
    </r>
    <r>
      <rPr>
        <sz val="14"/>
        <rFont val="Times New Roman"/>
        <family val="1"/>
        <charset val="204"/>
      </rPr>
      <t>Усиление роли средних медицинских сестер</t>
    </r>
  </si>
  <si>
    <r>
      <t xml:space="preserve">Мероприятие 3.
</t>
    </r>
    <r>
      <rPr>
        <sz val="14"/>
        <rFont val="Times New Roman"/>
        <family val="1"/>
        <charset val="204"/>
      </rPr>
      <t>Увеличение доли посещений по поводу профилактических осмотров</t>
    </r>
  </si>
  <si>
    <r>
      <t xml:space="preserve">Мероприятие 4.
</t>
    </r>
    <r>
      <rPr>
        <sz val="14"/>
        <rFont val="Times New Roman"/>
        <family val="1"/>
        <charset val="204"/>
      </rPr>
      <t>Охват сельских населенных пунктов услугами передвижных медицинских комплексов и медицинских поездов</t>
    </r>
  </si>
  <si>
    <r>
      <t xml:space="preserve">Мероприятие 2.
</t>
    </r>
    <r>
      <rPr>
        <sz val="14"/>
        <rFont val="Times New Roman"/>
        <family val="1"/>
        <charset val="204"/>
      </rPr>
      <t xml:space="preserve">Проведение информационно-образовательной работы по вопросам здорового и рационального питания </t>
    </r>
    <r>
      <rPr>
        <i/>
        <sz val="14"/>
        <rFont val="Times New Roman"/>
        <family val="1"/>
        <charset val="204"/>
      </rPr>
      <t xml:space="preserve">(продукты с высоким содержанием соли, сахара, жиры, трансжиры), </t>
    </r>
    <r>
      <rPr>
        <sz val="14"/>
        <rFont val="Times New Roman"/>
        <family val="1"/>
        <charset val="204"/>
      </rPr>
      <t>в том числе среди детей, с целью укрепления навыков здоровья</t>
    </r>
  </si>
  <si>
    <r>
      <t xml:space="preserve">Мероприятие 3.
</t>
    </r>
    <r>
      <rPr>
        <sz val="14"/>
        <rFont val="Times New Roman"/>
        <family val="1"/>
        <charset val="204"/>
      </rPr>
      <t xml:space="preserve">Проведение обучающих семинаров в онлайн формате для медицинских работников ПМСП, специалистов общественного здравоохранения, социальных работников, школьных психологов по вопросам охраны здоровья детей и подростков </t>
    </r>
    <r>
      <rPr>
        <i/>
        <sz val="14"/>
        <rFont val="Times New Roman"/>
        <family val="1"/>
        <charset val="204"/>
      </rPr>
      <t xml:space="preserve">(вопросы неполноценного питания, поведенческих факторов риска и психологического благополучия) </t>
    </r>
  </si>
  <si>
    <r>
      <t xml:space="preserve">Показатель результата 1.3. 
</t>
    </r>
    <r>
      <rPr>
        <sz val="14"/>
        <rFont val="Times New Roman"/>
        <family val="1"/>
        <charset val="204"/>
      </rPr>
      <t>Снижение заболеваемости психическими и поведенческими расстройствами, вследствии употребления психоактивных веществ</t>
    </r>
  </si>
  <si>
    <r>
      <t xml:space="preserve">Мероприятие 3.
</t>
    </r>
    <r>
      <rPr>
        <sz val="14"/>
        <rFont val="Times New Roman"/>
        <family val="1"/>
        <charset val="204"/>
      </rPr>
      <t xml:space="preserve">Принятие мер по обеспечению равномерного распределения и доступности Молодежных центров здоровья </t>
    </r>
    <r>
      <rPr>
        <i/>
        <sz val="14"/>
        <rFont val="Times New Roman"/>
        <family val="1"/>
        <charset val="204"/>
      </rPr>
      <t>(не менее 1 МЦЗ на 40 тыс. населения в возрасте от 10 до 29 лет)</t>
    </r>
    <r>
      <rPr>
        <sz val="14"/>
        <rFont val="Times New Roman"/>
        <family val="1"/>
        <charset val="204"/>
      </rPr>
      <t xml:space="preserve"> в регионах и приведению к единообразию деятельность МЦЗ с наличием в них на постоянной основе специалистов </t>
    </r>
    <r>
      <rPr>
        <i/>
        <sz val="14"/>
        <rFont val="Times New Roman"/>
        <family val="1"/>
        <charset val="204"/>
      </rPr>
      <t>(урологи, гинекологи, юристы, психологи)</t>
    </r>
  </si>
  <si>
    <r>
      <t>Мероприятие 1.</t>
    </r>
    <r>
      <rPr>
        <sz val="14"/>
        <rFont val="Times New Roman"/>
        <family val="1"/>
        <charset val="204"/>
      </rPr>
      <t xml:space="preserve">
Проведение информационно-разъяснительной работы по предотвращению и уменьшению вреда, связанного с употреблением табака и алкоголя</t>
    </r>
  </si>
  <si>
    <r>
      <rPr>
        <b/>
        <sz val="14"/>
        <rFont val="Times New Roman"/>
        <family val="1"/>
        <charset val="204"/>
      </rPr>
      <t>Показатель результата 1.4</t>
    </r>
    <r>
      <rPr>
        <sz val="14"/>
        <rFont val="Times New Roman"/>
        <family val="1"/>
        <charset val="204"/>
      </rPr>
      <t xml:space="preserve">
Снижение распространенности табакокурения среди населения Казахстана в возрасте от 15 лет (национальное исследование GATS, проводится 1 раз в 5 лет)</t>
    </r>
  </si>
  <si>
    <r>
      <t xml:space="preserve">Показатель результата 1.5. 
</t>
    </r>
    <r>
      <rPr>
        <sz val="14"/>
        <rFont val="Times New Roman"/>
        <family val="1"/>
        <charset val="204"/>
      </rPr>
      <t>Снижение смертности от неумышленного отравления</t>
    </r>
  </si>
  <si>
    <t>Количество получателей услуг</t>
  </si>
  <si>
    <r>
      <t xml:space="preserve">Ключевой национальный индикатор 30.
</t>
    </r>
    <r>
      <rPr>
        <sz val="14"/>
        <rFont val="Times New Roman"/>
        <family val="1"/>
        <charset val="204"/>
      </rPr>
      <t xml:space="preserve">Инвестиции в основной капитал (ИОК)                                                                      </t>
    </r>
    <r>
      <rPr>
        <b/>
        <sz val="14"/>
        <rFont val="Times New Roman"/>
        <family val="1"/>
        <charset val="204"/>
      </rPr>
      <t>По республике</t>
    </r>
  </si>
  <si>
    <r>
      <t xml:space="preserve">Ключевой национальный индикатор 31. </t>
    </r>
    <r>
      <rPr>
        <sz val="14"/>
        <rFont val="Times New Roman"/>
        <family val="1"/>
        <charset val="204"/>
      </rPr>
      <t xml:space="preserve">Доля внешних инвестиций в общем объеме ИОК                                                                                </t>
    </r>
    <r>
      <rPr>
        <b/>
        <sz val="14"/>
        <rFont val="Times New Roman"/>
        <family val="1"/>
        <charset val="204"/>
      </rPr>
      <t>По республике</t>
    </r>
  </si>
  <si>
    <r>
      <t xml:space="preserve">Целевой индикатор 1.
</t>
    </r>
    <r>
      <rPr>
        <sz val="14"/>
        <rFont val="Times New Roman"/>
        <family val="1"/>
        <charset val="204"/>
      </rPr>
      <t>Доля внешнего ИОК</t>
    </r>
  </si>
  <si>
    <r>
      <t xml:space="preserve">Ключевой национальный индикатор 33. </t>
    </r>
    <r>
      <rPr>
        <sz val="14"/>
        <rFont val="Times New Roman"/>
        <family val="1"/>
        <charset val="204"/>
      </rPr>
      <t xml:space="preserve">Валовый приток прямых иностранных инвестиций, млрд долл. США                               </t>
    </r>
    <r>
      <rPr>
        <b/>
        <sz val="14"/>
        <rFont val="Times New Roman"/>
        <family val="1"/>
        <charset val="204"/>
      </rPr>
      <t>По республике</t>
    </r>
  </si>
  <si>
    <r>
      <t xml:space="preserve">Ключевой национальный индикатор 25.  </t>
    </r>
    <r>
      <rPr>
        <sz val="14"/>
        <rFont val="Times New Roman"/>
        <family val="1"/>
        <charset val="204"/>
      </rPr>
      <t xml:space="preserve">Уровень активности в области инноваций
</t>
    </r>
    <r>
      <rPr>
        <b/>
        <sz val="14"/>
        <rFont val="Times New Roman"/>
        <family val="1"/>
        <charset val="204"/>
      </rPr>
      <t xml:space="preserve">По республике </t>
    </r>
  </si>
  <si>
    <r>
      <t xml:space="preserve">Ключевой национальный индикатор 23. </t>
    </r>
    <r>
      <rPr>
        <sz val="14"/>
        <rFont val="Times New Roman"/>
        <family val="1"/>
        <charset val="204"/>
      </rPr>
      <t xml:space="preserve">Доля переработанной продукции в АПК                  </t>
    </r>
    <r>
      <rPr>
        <b/>
        <sz val="14"/>
        <rFont val="Times New Roman"/>
        <family val="1"/>
        <charset val="204"/>
      </rPr>
      <t>По республике</t>
    </r>
  </si>
  <si>
    <r>
      <t xml:space="preserve">Показатель результата 1.1
</t>
    </r>
    <r>
      <rPr>
        <sz val="14"/>
        <rFont val="Times New Roman"/>
        <family val="1"/>
        <charset val="204"/>
      </rPr>
      <t>Доля переработки мяса</t>
    </r>
  </si>
  <si>
    <r>
      <t xml:space="preserve">Показатель результата 1.2
</t>
    </r>
    <r>
      <rPr>
        <sz val="14"/>
        <rFont val="Times New Roman"/>
        <family val="1"/>
        <charset val="204"/>
      </rPr>
      <t>Доля переработки молока</t>
    </r>
  </si>
  <si>
    <r>
      <t xml:space="preserve">Показатель результата 1.3
</t>
    </r>
    <r>
      <rPr>
        <sz val="14"/>
        <rFont val="Times New Roman"/>
        <family val="1"/>
        <charset val="204"/>
      </rPr>
      <t xml:space="preserve">Доля переработки масличных культур 
(подсолнечник) </t>
    </r>
  </si>
  <si>
    <r>
      <rPr>
        <b/>
        <sz val="14"/>
        <rFont val="Times New Roman"/>
        <family val="1"/>
        <charset val="204"/>
      </rPr>
      <t xml:space="preserve">Мероприятие 1.     </t>
    </r>
    <r>
      <rPr>
        <sz val="14"/>
        <rFont val="Times New Roman"/>
        <family val="1"/>
        <charset val="204"/>
      </rPr>
      <t xml:space="preserve">                                    Субсидирование затрат перерабатывающих предприятий на закуп сельскохозяйственной продукции для производства продуктов ее глубокой переработки</t>
    </r>
  </si>
  <si>
    <r>
      <t xml:space="preserve">Ключевой национальный индикатор 36. </t>
    </r>
    <r>
      <rPr>
        <sz val="14"/>
        <rFont val="Times New Roman"/>
        <family val="1"/>
        <charset val="204"/>
      </rPr>
      <t xml:space="preserve">Экономия поливной воды за счет внедрения водосберегающих технологий в орошаемом земледелии                                                                       </t>
    </r>
    <r>
      <rPr>
        <b/>
        <sz val="14"/>
        <rFont val="Times New Roman"/>
        <family val="1"/>
        <charset val="204"/>
      </rPr>
      <t>По республике</t>
    </r>
  </si>
  <si>
    <r>
      <rPr>
        <b/>
        <sz val="14"/>
        <rFont val="Times New Roman"/>
        <family val="1"/>
        <charset val="204"/>
      </rPr>
      <t xml:space="preserve">Мероприятие 1.       </t>
    </r>
    <r>
      <rPr>
        <sz val="14"/>
        <rFont val="Times New Roman"/>
        <family val="1"/>
        <charset val="204"/>
      </rPr>
      <t xml:space="preserve">                                    Внедрение водосберегающих технологий на орошаемых землях с охватом до 150 тыс. га в год</t>
    </r>
  </si>
  <si>
    <r>
      <rPr>
        <b/>
        <sz val="14"/>
        <rFont val="Times New Roman"/>
        <family val="1"/>
        <charset val="204"/>
      </rPr>
      <t>Ключевой национальный индикатор 29.</t>
    </r>
    <r>
      <rPr>
        <sz val="14"/>
        <rFont val="Times New Roman"/>
        <family val="1"/>
        <charset val="204"/>
      </rPr>
      <t xml:space="preserve"> Доля ВДС среднего предпринимательства в ВВП                                                                            </t>
    </r>
    <r>
      <rPr>
        <b/>
        <sz val="14"/>
        <rFont val="Times New Roman"/>
        <family val="1"/>
        <charset val="204"/>
      </rPr>
      <t xml:space="preserve">По республике         </t>
    </r>
    <r>
      <rPr>
        <sz val="14"/>
        <rFont val="Times New Roman"/>
        <family val="1"/>
        <charset val="204"/>
      </rPr>
      <t xml:space="preserve">                             </t>
    </r>
  </si>
  <si>
    <r>
      <t xml:space="preserve">Ключевой национальный индикатор 6. 
</t>
    </r>
    <r>
      <rPr>
        <sz val="14"/>
        <rFont val="Times New Roman"/>
        <family val="1"/>
        <charset val="204"/>
      </rPr>
      <t xml:space="preserve">Ожидаемая продолжительность жизни населения при рождении                                         </t>
    </r>
    <r>
      <rPr>
        <b/>
        <sz val="14"/>
        <rFont val="Times New Roman"/>
        <family val="1"/>
        <charset val="204"/>
      </rPr>
      <t>По республике</t>
    </r>
  </si>
  <si>
    <r>
      <t xml:space="preserve">Целевой индикатор 1. 
</t>
    </r>
    <r>
      <rPr>
        <sz val="14"/>
        <rFont val="Times New Roman"/>
        <family val="1"/>
        <charset val="204"/>
      </rPr>
      <t>Увеличение доли граждан Казахстана, ведущего здоровый образ жизни</t>
    </r>
  </si>
  <si>
    <r>
      <rPr>
        <b/>
        <sz val="14"/>
        <rFont val="Times New Roman"/>
        <family val="1"/>
        <charset val="204"/>
      </rPr>
      <t xml:space="preserve">Показатель результата 1.6.                       </t>
    </r>
    <r>
      <rPr>
        <sz val="14"/>
        <rFont val="Times New Roman"/>
        <family val="1"/>
        <charset val="204"/>
      </rPr>
      <t xml:space="preserve">Смертность от самоубийств </t>
    </r>
  </si>
  <si>
    <r>
      <t xml:space="preserve">7,5                   </t>
    </r>
    <r>
      <rPr>
        <i/>
        <sz val="14"/>
        <rFont val="Times New Roman"/>
        <family val="1"/>
        <charset val="204"/>
      </rPr>
      <t>(РК)</t>
    </r>
  </si>
  <si>
    <r>
      <t>Мероприятие 3.</t>
    </r>
    <r>
      <rPr>
        <sz val="14"/>
        <rFont val="Times New Roman"/>
        <family val="1"/>
        <charset val="204"/>
      </rPr>
      <t xml:space="preserve">
Принятие мер  по  психологической поддержке пожилых людей через  центры активного  долголетия</t>
    </r>
  </si>
  <si>
    <r>
      <t>Мероприятие 4.</t>
    </r>
    <r>
      <rPr>
        <sz val="14"/>
        <rFont val="Times New Roman"/>
        <family val="1"/>
        <charset val="204"/>
      </rPr>
      <t xml:space="preserve">
Информационное сопровождение и разъяснение деятельности в сфере здравоохранения по программе "Ұлт саулығы"                         </t>
    </r>
  </si>
  <si>
    <r>
      <rPr>
        <b/>
        <sz val="14"/>
        <rFont val="Times New Roman"/>
        <family val="1"/>
        <charset val="204"/>
      </rPr>
      <t>Показатель результата 1.7</t>
    </r>
    <r>
      <rPr>
        <sz val="14"/>
        <rFont val="Times New Roman"/>
        <family val="1"/>
        <charset val="204"/>
      </rPr>
      <t xml:space="preserve">
Снижение числа потерпевших от умышленных убийств</t>
    </r>
  </si>
  <si>
    <r>
      <rPr>
        <b/>
        <sz val="14"/>
        <rFont val="Times New Roman"/>
        <family val="1"/>
        <charset val="204"/>
      </rPr>
      <t xml:space="preserve">Мероприятие 2.  </t>
    </r>
    <r>
      <rPr>
        <sz val="14"/>
        <rFont val="Times New Roman"/>
        <family val="1"/>
        <charset val="204"/>
      </rPr>
      <t xml:space="preserve">                                     Обеспечить взаимодействие с органами здравоохранения,  с проработкой вопросов взаимообмена информацией о лицах, состоящих на психиатрических и наркологических учетах, представляющих опасность для окружающих</t>
    </r>
  </si>
  <si>
    <r>
      <rPr>
        <b/>
        <sz val="14"/>
        <rFont val="Times New Roman"/>
        <family val="1"/>
        <charset val="204"/>
      </rPr>
      <t xml:space="preserve">Мероприятие 4.   </t>
    </r>
    <r>
      <rPr>
        <sz val="14"/>
        <rFont val="Times New Roman"/>
        <family val="1"/>
        <charset val="204"/>
      </rPr>
      <t xml:space="preserve">                                  Проведение ежедневных мероприятий по:
- выявлению фактов распития алкогольных напитков или лиц, находящихся в общественных местах в состоянии опьянения;
- установлению запрета употребления алкогольных напитков в рамках особых требований к поведению правонарушителей, а также надлежащий контроль за их исполнением;
- работе с неблагополучными семьями и другими категориями подучетных лиц.</t>
    </r>
  </si>
  <si>
    <r>
      <rPr>
        <b/>
        <sz val="14"/>
        <rFont val="Times New Roman"/>
        <family val="1"/>
        <charset val="204"/>
      </rPr>
      <t>Мероприятие 5.</t>
    </r>
    <r>
      <rPr>
        <sz val="14"/>
        <rFont val="Times New Roman"/>
        <family val="1"/>
        <charset val="204"/>
      </rPr>
      <t xml:space="preserve">                                          Проводить локальные отработки по выявлению иностранных граждан, нарушивших правила пребывания на территории страны (в т.ч. без документов удостоверяющих личность).</t>
    </r>
  </si>
  <si>
    <r>
      <t xml:space="preserve">Показатель результата 2.1
</t>
    </r>
    <r>
      <rPr>
        <sz val="14"/>
        <rFont val="Times New Roman"/>
        <family val="1"/>
        <charset val="204"/>
      </rPr>
      <t>Выявляемость новых зараженных ВИЧ на 1000 неинфицированного населения</t>
    </r>
  </si>
  <si>
    <r>
      <t xml:space="preserve">Мероприятие 1.
</t>
    </r>
    <r>
      <rPr>
        <sz val="14"/>
        <rFont val="Times New Roman"/>
        <family val="1"/>
        <charset val="204"/>
      </rPr>
      <t xml:space="preserve">Охват населения обследованием на ВИЧ инфекцию
</t>
    </r>
  </si>
  <si>
    <r>
      <t xml:space="preserve">Мероприятие 2.
</t>
    </r>
    <r>
      <rPr>
        <sz val="14"/>
        <rFont val="Times New Roman"/>
        <family val="1"/>
        <charset val="204"/>
      </rPr>
      <t xml:space="preserve">Реализация профилактических программ среди ключевых групп населения </t>
    </r>
    <r>
      <rPr>
        <i/>
        <sz val="14"/>
        <rFont val="Times New Roman"/>
        <family val="1"/>
        <charset val="204"/>
      </rPr>
      <t>(ЛУИН, СР, МСМ)</t>
    </r>
  </si>
  <si>
    <r>
      <rPr>
        <b/>
        <sz val="14"/>
        <rFont val="Times New Roman"/>
        <family val="1"/>
        <charset val="204"/>
      </rPr>
      <t>Показатель результата 2.2</t>
    </r>
    <r>
      <rPr>
        <sz val="14"/>
        <rFont val="Times New Roman"/>
        <family val="1"/>
        <charset val="204"/>
      </rPr>
      <t xml:space="preserve">
Доля новых зараженных ВИЧ в структуре выявления с парентеральным путем передачи</t>
    </r>
  </si>
  <si>
    <r>
      <t xml:space="preserve">19,7                 </t>
    </r>
    <r>
      <rPr>
        <i/>
        <sz val="14"/>
        <rFont val="Times New Roman"/>
        <family val="1"/>
        <charset val="204"/>
      </rPr>
      <t>(РК)</t>
    </r>
  </si>
  <si>
    <r>
      <rPr>
        <b/>
        <sz val="14"/>
        <rFont val="Times New Roman"/>
        <family val="1"/>
        <charset val="204"/>
      </rPr>
      <t xml:space="preserve">Мероприятие 1.       </t>
    </r>
    <r>
      <rPr>
        <sz val="14"/>
        <rFont val="Times New Roman"/>
        <family val="1"/>
        <charset val="204"/>
      </rPr>
      <t xml:space="preserve">                                           Охват тестированием людей, употребляющих инъекционные наркотики от числа состоящих на диспансерном учете в центрах психического здоровья </t>
    </r>
  </si>
  <si>
    <r>
      <rPr>
        <b/>
        <sz val="14"/>
        <rFont val="Times New Roman"/>
        <family val="1"/>
        <charset val="204"/>
      </rPr>
      <t>Мероприятие 2.</t>
    </r>
    <r>
      <rPr>
        <sz val="14"/>
        <rFont val="Times New Roman"/>
        <family val="1"/>
        <charset val="204"/>
      </rPr>
      <t xml:space="preserve">
Охват тестированием контактных лиц людей, живущих с ВИЧ, употребляющих инъекционные наркотики </t>
    </r>
  </si>
  <si>
    <r>
      <rPr>
        <b/>
        <sz val="14"/>
        <rFont val="Times New Roman"/>
        <family val="1"/>
        <charset val="204"/>
      </rPr>
      <t>Мероприятие 3.</t>
    </r>
    <r>
      <rPr>
        <sz val="14"/>
        <rFont val="Times New Roman"/>
        <family val="1"/>
        <charset val="204"/>
      </rPr>
      <t xml:space="preserve">
Охват антиретровирусной терапией людей, живущих с ВИЧ, употребляющих инъекционные наркотики</t>
    </r>
  </si>
  <si>
    <r>
      <t xml:space="preserve">Показатель результата 2.3. 
</t>
    </r>
    <r>
      <rPr>
        <sz val="14"/>
        <rFont val="Times New Roman"/>
        <family val="1"/>
        <charset val="204"/>
      </rPr>
      <t>Снижение заболеваемости гепатитом B</t>
    </r>
  </si>
  <si>
    <r>
      <t xml:space="preserve">Мероприятие 1.
</t>
    </r>
    <r>
      <rPr>
        <sz val="14"/>
        <rFont val="Times New Roman"/>
        <family val="1"/>
        <charset val="204"/>
      </rPr>
      <t>Охват вакцинацией против вирусного гепатита В детей до 1 года</t>
    </r>
  </si>
  <si>
    <r>
      <t xml:space="preserve">Мероприятие 2.
</t>
    </r>
    <r>
      <rPr>
        <sz val="14"/>
        <rFont val="Times New Roman"/>
        <family val="1"/>
        <charset val="204"/>
      </rPr>
      <t xml:space="preserve">Охват лечением  больных с  вирусным гепатитом В </t>
    </r>
  </si>
  <si>
    <r>
      <t xml:space="preserve">Мероприятие 3.
</t>
    </r>
    <r>
      <rPr>
        <sz val="14"/>
        <rFont val="Times New Roman"/>
        <family val="1"/>
        <charset val="204"/>
      </rPr>
      <t xml:space="preserve">Расследование очагов острого   вирусного гепатита В </t>
    </r>
  </si>
  <si>
    <r>
      <t xml:space="preserve">Показатель результата 1.1
</t>
    </r>
    <r>
      <rPr>
        <sz val="14"/>
        <rFont val="Times New Roman"/>
        <family val="1"/>
        <charset val="204"/>
      </rPr>
      <t>Снижение стандартизованного коэффициента cмертности от болезней системы кровообращения</t>
    </r>
  </si>
  <si>
    <r>
      <t xml:space="preserve">Мероприятие 1.
</t>
    </r>
    <r>
      <rPr>
        <sz val="14"/>
        <rFont val="Times New Roman"/>
        <family val="1"/>
        <charset val="204"/>
      </rPr>
      <t xml:space="preserve">Проведение оценки качества оказания помощи (время до первого медицинского контакта, время до начала медицинских процедур) и мониторинга выполнения алгоритма оказания медицинской помощи при  остром инфаркте миокарда
</t>
    </r>
  </si>
  <si>
    <r>
      <t xml:space="preserve">Мероприятие 2.
</t>
    </r>
    <r>
      <rPr>
        <sz val="14"/>
        <rFont val="Times New Roman"/>
        <family val="1"/>
        <charset val="204"/>
      </rPr>
      <t xml:space="preserve">Обеспечение открытия кабинетов для пациентов с диагнозом ХСН и нарушениями липидного обмена (дислипидемии) в районных/ областных /городских АПО регионов
</t>
    </r>
  </si>
  <si>
    <r>
      <t xml:space="preserve">Мероприятие 3.
</t>
    </r>
    <r>
      <rPr>
        <sz val="14"/>
        <rFont val="Times New Roman"/>
        <family val="1"/>
        <charset val="204"/>
      </rPr>
      <t xml:space="preserve">Обеспечение проведения диагностики NT proBNP для определения сердечной недостаточности у пациентов с ХСН </t>
    </r>
    <r>
      <rPr>
        <i/>
        <sz val="14"/>
        <rFont val="Times New Roman"/>
        <family val="1"/>
        <charset val="204"/>
      </rPr>
      <t xml:space="preserve">(диспансерные и впервые выявленные пациенты с ХСН)
</t>
    </r>
  </si>
  <si>
    <r>
      <t xml:space="preserve">Показатель результата 1.2
</t>
    </r>
    <r>
      <rPr>
        <sz val="14"/>
        <rFont val="Times New Roman"/>
        <family val="1"/>
        <charset val="204"/>
      </rPr>
      <t>Снижение стандартизованного коэффициента cмертности от злокачественных заболеваний</t>
    </r>
  </si>
  <si>
    <r>
      <t xml:space="preserve">Показатель результата 1.3
</t>
    </r>
    <r>
      <rPr>
        <sz val="14"/>
        <rFont val="Times New Roman"/>
        <family val="1"/>
        <charset val="204"/>
      </rPr>
      <t xml:space="preserve">Рост удельного  веса выявленных первичных злокачественных новообразований на 0-I стадиях </t>
    </r>
    <r>
      <rPr>
        <i/>
        <sz val="14"/>
        <rFont val="Times New Roman"/>
        <family val="1"/>
        <charset val="204"/>
      </rPr>
      <t>(уровень ранней диагностики)</t>
    </r>
  </si>
  <si>
    <r>
      <t xml:space="preserve">Мероприятие 1.
</t>
    </r>
    <r>
      <rPr>
        <sz val="14"/>
        <rFont val="Times New Roman"/>
        <family val="1"/>
        <charset val="204"/>
      </rPr>
      <t>Обеспечение охвата целевых групп при проведении отдельных скрининговых осмотров (рак шейки матки, рак молочной железы, колоректальный рак)</t>
    </r>
  </si>
  <si>
    <r>
      <t xml:space="preserve">Мероприятие 2.
</t>
    </r>
    <r>
      <rPr>
        <sz val="14"/>
        <rFont val="Times New Roman"/>
        <family val="1"/>
        <charset val="204"/>
      </rPr>
      <t xml:space="preserve">Обеспечение проведения мероприятий по  повышению  информированности населения по профилактике и лечению онкологических заболеваний (декадники, месячники, семинары, лекции, круглые столы, выступление в СМИ и социальных сетях) </t>
    </r>
  </si>
  <si>
    <r>
      <t xml:space="preserve">Показатель результата 1.5
</t>
    </r>
    <r>
      <rPr>
        <sz val="14"/>
        <rFont val="Times New Roman"/>
        <family val="1"/>
        <charset val="204"/>
      </rPr>
      <t>Снижение заболеваемости туберкулезом</t>
    </r>
  </si>
  <si>
    <r>
      <t xml:space="preserve">Мероприятие 1.                                        </t>
    </r>
    <r>
      <rPr>
        <sz val="14"/>
        <rFont val="Times New Roman"/>
        <family val="1"/>
        <charset val="204"/>
      </rPr>
      <t>Привлечение НПО для оказания государственного социального заказа по выявлению больных туберкулезом среди групп "высокого риска"</t>
    </r>
  </si>
  <si>
    <r>
      <t xml:space="preserve">Показатель результата 2.1
</t>
    </r>
    <r>
      <rPr>
        <sz val="14"/>
        <rFont val="Times New Roman"/>
        <family val="1"/>
        <charset val="204"/>
      </rPr>
      <t>Снижение младенческой смертности</t>
    </r>
  </si>
  <si>
    <r>
      <t xml:space="preserve">Показатель результата 2.2
</t>
    </r>
    <r>
      <rPr>
        <sz val="14"/>
        <rFont val="Times New Roman"/>
        <family val="1"/>
        <charset val="204"/>
      </rPr>
      <t>Снижение неонатальной смертности</t>
    </r>
  </si>
  <si>
    <r>
      <t xml:space="preserve">Мероприятие 1.
</t>
    </r>
    <r>
      <rPr>
        <sz val="14"/>
        <rFont val="Times New Roman"/>
        <family val="1"/>
        <charset val="204"/>
      </rPr>
      <t>Укомплектование региональных отделений медицинской авиации транспортными кювезами, транспортным аппаратом ИВЛ, кардиомонитором, пульсоксиметром, инфузионными помпами, детским дефибрилятором в целях совершенствования условий транспортировки детей при оказании экстренной медицинской помощи</t>
    </r>
  </si>
  <si>
    <r>
      <t xml:space="preserve">Показатель результата 2.3
</t>
    </r>
    <r>
      <rPr>
        <sz val="14"/>
        <rFont val="Times New Roman"/>
        <family val="1"/>
        <charset val="204"/>
      </rPr>
      <t>Увеличение охвата детей до 1 года проактивным наблюдением и скринингами</t>
    </r>
  </si>
  <si>
    <r>
      <t xml:space="preserve">Мероприятие 1.
</t>
    </r>
    <r>
      <rPr>
        <sz val="14"/>
        <rFont val="Times New Roman"/>
        <family val="1"/>
        <charset val="204"/>
      </rPr>
      <t>Повышение укомплектованности территориальных участков организаций ПМСП патронажными медсестрами</t>
    </r>
  </si>
  <si>
    <r>
      <t xml:space="preserve">Показатель результата 2.4
</t>
    </r>
    <r>
      <rPr>
        <sz val="14"/>
        <rFont val="Times New Roman"/>
        <family val="1"/>
        <charset val="204"/>
      </rPr>
      <t>Коэффициент смертности детей в возрасте до пяти лет</t>
    </r>
  </si>
  <si>
    <r>
      <t xml:space="preserve">Мероприятие 2.                                   </t>
    </r>
    <r>
      <rPr>
        <sz val="14"/>
        <rFont val="Times New Roman"/>
        <family val="1"/>
        <charset val="204"/>
      </rPr>
      <t>Повышение квалификации специалистов организаций детства за рубежом по актуальным вопросам педиатрии и детской хирургии (анестезиологов-реаниматологов, детских и неонатальных хирургов, детских кардиохирургов, сосудистых, торакальных хирургов, педиатров)</t>
    </r>
  </si>
  <si>
    <r>
      <t xml:space="preserve">Показатель результата 2.5
</t>
    </r>
    <r>
      <rPr>
        <sz val="14"/>
        <rFont val="Times New Roman"/>
        <family val="1"/>
        <charset val="204"/>
      </rPr>
      <t>Снижение материнской смертности</t>
    </r>
  </si>
  <si>
    <r>
      <t xml:space="preserve">Мероприятие 1.
</t>
    </r>
    <r>
      <rPr>
        <sz val="14"/>
        <rFont val="Times New Roman"/>
        <family val="1"/>
        <charset val="204"/>
      </rPr>
      <t>Повышение охвата учета беременных женщин до 10 недель для своевременной диагностики, лечения ЭГЗ и составления индивидуального плана дородового наблюдения</t>
    </r>
  </si>
  <si>
    <r>
      <t xml:space="preserve">Мероприятие 2.
</t>
    </r>
    <r>
      <rPr>
        <sz val="14"/>
        <rFont val="Times New Roman"/>
        <family val="1"/>
        <charset val="204"/>
      </rPr>
      <t>Обеспечение принятия родов  квалифицированными медицинскими работниками</t>
    </r>
  </si>
  <si>
    <r>
      <t xml:space="preserve">Показатель результата 2.6
</t>
    </r>
    <r>
      <rPr>
        <sz val="14"/>
        <rFont val="Times New Roman"/>
        <family val="1"/>
        <charset val="204"/>
      </rPr>
      <t>Увеличение охвата женщин прегравидарной подготовкой</t>
    </r>
  </si>
  <si>
    <r>
      <t xml:space="preserve">Мероприятие 1.
</t>
    </r>
    <r>
      <rPr>
        <sz val="14"/>
        <rFont val="Times New Roman"/>
        <family val="1"/>
        <charset val="204"/>
      </rPr>
      <t>Укомплектование медицинских организаций родовспоможения акушерками и средними медицинскими работниками с доведением количества акушерок 1 к 2 беременным женщинам в родах</t>
    </r>
  </si>
  <si>
    <r>
      <t xml:space="preserve">Показатель результата 2.7
</t>
    </r>
    <r>
      <rPr>
        <sz val="14"/>
        <rFont val="Times New Roman"/>
        <family val="1"/>
        <charset val="204"/>
      </rPr>
      <t>Охват женщин фертильного возраста (15-49 лет) современной контрацепцией</t>
    </r>
  </si>
  <si>
    <r>
      <t xml:space="preserve">Мероприятие 1.
</t>
    </r>
    <r>
      <rPr>
        <sz val="14"/>
        <rFont val="Times New Roman"/>
        <family val="1"/>
        <charset val="204"/>
      </rPr>
      <t xml:space="preserve">Совершенствование работы кабинетов  планирования семьи, подготовка координаторов по планированнию семьи, закуп  контрацептивных средств  </t>
    </r>
  </si>
  <si>
    <r>
      <t xml:space="preserve">Показатель результата 2.8
</t>
    </r>
    <r>
      <rPr>
        <sz val="14"/>
        <rFont val="Times New Roman"/>
        <family val="1"/>
        <charset val="204"/>
      </rPr>
      <t>Снижение рождаемости среди подростков, на 1 000 девушек в возрасте 15-17 лет</t>
    </r>
  </si>
  <si>
    <r>
      <t xml:space="preserve">Мероприятие 1.
</t>
    </r>
    <r>
      <rPr>
        <sz val="14"/>
        <rFont val="Times New Roman"/>
        <family val="1"/>
        <charset val="204"/>
      </rPr>
      <t>Принятие мер по снижению абортов среди подростков (15-17 лет) на 1000 девочек соответствующего возраста</t>
    </r>
  </si>
  <si>
    <r>
      <t xml:space="preserve">Мероприятие 2.
</t>
    </r>
    <r>
      <rPr>
        <sz val="14"/>
        <rFont val="Times New Roman"/>
        <family val="1"/>
        <charset val="204"/>
      </rPr>
      <t>Организация консультирования детей и подростков по вопросам охраны репродуктивного и психического здоровья в Молодежных центрах здоровья</t>
    </r>
  </si>
  <si>
    <r>
      <t xml:space="preserve">Показатель результата 2.9
</t>
    </r>
    <r>
      <rPr>
        <sz val="14"/>
        <rFont val="Times New Roman"/>
        <family val="1"/>
        <charset val="204"/>
      </rPr>
      <t>Снижение заболеваемости анемией среди беременных женщин в возрасте 15-49 лет</t>
    </r>
  </si>
  <si>
    <r>
      <t xml:space="preserve">Показатель результата 3.1
</t>
    </r>
    <r>
      <rPr>
        <sz val="14"/>
        <rFont val="Times New Roman"/>
        <family val="1"/>
        <charset val="204"/>
      </rPr>
      <t>Доля целевой группы населения, охваченная иммунизацией всеми вакцинами, включенными в национальные программы, не менее 95%</t>
    </r>
  </si>
  <si>
    <r>
      <t xml:space="preserve">Мероприятие 1.
</t>
    </r>
    <r>
      <rPr>
        <sz val="14"/>
        <rFont val="Times New Roman"/>
        <family val="1"/>
        <charset val="204"/>
      </rPr>
      <t>Проведение тренингов с медицинскими работниками по вопросам вакцинации против вакциноуправляемых инфекций</t>
    </r>
  </si>
  <si>
    <r>
      <t xml:space="preserve">Мероприятие 2. 
</t>
    </r>
    <r>
      <rPr>
        <sz val="14"/>
        <rFont val="Times New Roman"/>
        <family val="1"/>
        <charset val="204"/>
      </rPr>
      <t>Проведение информационно-разъяснительной работы в средствах массовой информации, официальных интернет-порталах и социальных сетях о важности вакцинации и в профилактике отказов от вакцинации</t>
    </r>
    <r>
      <rPr>
        <i/>
        <sz val="14"/>
        <rFont val="Times New Roman"/>
        <family val="1"/>
        <charset val="204"/>
      </rPr>
      <t xml:space="preserve"> (брифинги, выступление на ТВ, радио, статьи)</t>
    </r>
  </si>
  <si>
    <r>
      <t xml:space="preserve">Показатель результата 3.4
</t>
    </r>
    <r>
      <rPr>
        <sz val="14"/>
        <rFont val="Times New Roman"/>
        <family val="1"/>
        <charset val="204"/>
      </rPr>
      <t>Степень готовности медицинских организаций к чрезвычайным ситуациям природно-техногенного характера</t>
    </r>
  </si>
  <si>
    <r>
      <t xml:space="preserve">Мероприятие 3.
</t>
    </r>
    <r>
      <rPr>
        <sz val="14"/>
        <rFont val="Times New Roman"/>
        <family val="1"/>
        <charset val="204"/>
      </rPr>
      <t xml:space="preserve">Подготовка и переподготовка и повышение квалификации на базе «Национального центра научных исследований, подготовки и обучении в сфере гражданской защиты МЧС РК» 
</t>
    </r>
  </si>
  <si>
    <r>
      <t xml:space="preserve">Показатель результата 4.1
</t>
    </r>
    <r>
      <rPr>
        <sz val="14"/>
        <rFont val="Times New Roman"/>
        <family val="1"/>
        <charset val="204"/>
      </rPr>
      <t>Повышение уровня обеспеченности медицинскими работниками сельского населения в соответствии с минимальными нормативами обеспеченности медицинскими работниками регионов</t>
    </r>
  </si>
  <si>
    <r>
      <t xml:space="preserve">Мероприятие 1.
</t>
    </r>
    <r>
      <rPr>
        <sz val="14"/>
        <rFont val="Times New Roman"/>
        <family val="1"/>
        <charset val="204"/>
      </rPr>
      <t xml:space="preserve">Размещение государственного образовательного заказа на подготовку специалистов резидентуры 
</t>
    </r>
  </si>
  <si>
    <r>
      <t xml:space="preserve">Мероприятие 2.
</t>
    </r>
    <r>
      <rPr>
        <sz val="14"/>
        <rFont val="Times New Roman"/>
        <family val="1"/>
        <charset val="204"/>
      </rPr>
      <t xml:space="preserve">Трудоустройство выпускников медицинских ВУЗов </t>
    </r>
  </si>
  <si>
    <r>
      <t xml:space="preserve">Показатель результата 4.2
</t>
    </r>
    <r>
      <rPr>
        <sz val="14"/>
        <rFont val="Times New Roman"/>
        <family val="1"/>
        <charset val="204"/>
      </rPr>
      <t>Доля выпускников программам технического и профессионального, послесреднего образования, успешно прошедших независимую оценку знаний и навыков</t>
    </r>
  </si>
  <si>
    <r>
      <t xml:space="preserve">Мероприятие 1.
</t>
    </r>
    <r>
      <rPr>
        <sz val="14"/>
        <rFont val="Times New Roman"/>
        <family val="1"/>
        <charset val="204"/>
      </rPr>
      <t>Проведение производственных, государственных практик  на клинических базах с привлечением менторов/наставников</t>
    </r>
  </si>
  <si>
    <r>
      <t xml:space="preserve">Мероприятие 2.
</t>
    </r>
    <r>
      <rPr>
        <sz val="14"/>
        <rFont val="Times New Roman"/>
        <family val="1"/>
        <charset val="204"/>
      </rPr>
      <t xml:space="preserve">Закрепление  выпускников за МО для дальнейшего трудоустройства </t>
    </r>
    <r>
      <rPr>
        <i/>
        <sz val="14"/>
        <rFont val="Times New Roman"/>
        <family val="1"/>
        <charset val="204"/>
      </rPr>
      <t>(заключение трехсторонних договоров)</t>
    </r>
  </si>
  <si>
    <r>
      <t xml:space="preserve">Мероприятие 3.
</t>
    </r>
    <r>
      <rPr>
        <sz val="14"/>
        <rFont val="Times New Roman"/>
        <family val="1"/>
        <charset val="204"/>
      </rPr>
      <t>Увеличение размера государственной стипендии обучающимся в организациях технического и профессионального, послесреднего образования</t>
    </r>
  </si>
  <si>
    <r>
      <t xml:space="preserve">Целевой индикатор 3. 
</t>
    </r>
    <r>
      <rPr>
        <sz val="14"/>
        <rFont val="Times New Roman"/>
        <family val="1"/>
        <charset val="204"/>
      </rPr>
      <t>Доля государственных расходов на здравоохранение</t>
    </r>
  </si>
  <si>
    <r>
      <t xml:space="preserve">Показатель результата 1.1
</t>
    </r>
    <r>
      <rPr>
        <sz val="14"/>
        <rFont val="Times New Roman"/>
        <family val="1"/>
        <charset val="204"/>
      </rPr>
      <t>Уровень охвата населения в системе ОСМС</t>
    </r>
  </si>
  <si>
    <r>
      <t xml:space="preserve">Показатель результата 1.2
</t>
    </r>
    <r>
      <rPr>
        <sz val="14"/>
        <rFont val="Times New Roman"/>
        <family val="1"/>
        <charset val="204"/>
      </rPr>
      <t>Инвестиции в основной капитал в сфере здравоохранения</t>
    </r>
  </si>
  <si>
    <r>
      <t xml:space="preserve">Показатель результата 1.3 
</t>
    </r>
    <r>
      <rPr>
        <sz val="14"/>
        <rFont val="Times New Roman"/>
        <family val="1"/>
        <charset val="204"/>
      </rPr>
      <t>Удовлетворенность населения медицинскими услугами</t>
    </r>
    <r>
      <rPr>
        <b/>
        <sz val="14"/>
        <rFont val="Times New Roman"/>
        <family val="1"/>
        <charset val="204"/>
      </rPr>
      <t xml:space="preserve"> (</t>
    </r>
    <r>
      <rPr>
        <sz val="14"/>
        <rFont val="Times New Roman"/>
        <family val="1"/>
        <charset val="204"/>
      </rPr>
      <t>РК)</t>
    </r>
  </si>
  <si>
    <r>
      <t xml:space="preserve">40,5                  </t>
    </r>
    <r>
      <rPr>
        <i/>
        <sz val="14"/>
        <rFont val="Times New Roman"/>
        <family val="1"/>
        <charset val="204"/>
      </rPr>
      <t>(РК)</t>
    </r>
  </si>
  <si>
    <r>
      <t xml:space="preserve">45,1                 </t>
    </r>
    <r>
      <rPr>
        <i/>
        <sz val="14"/>
        <rFont val="Times New Roman"/>
        <family val="1"/>
        <charset val="204"/>
      </rPr>
      <t>(РК)</t>
    </r>
  </si>
  <si>
    <r>
      <t xml:space="preserve">49                     </t>
    </r>
    <r>
      <rPr>
        <i/>
        <sz val="14"/>
        <rFont val="Times New Roman"/>
        <family val="1"/>
        <charset val="204"/>
      </rPr>
      <t>(РК)</t>
    </r>
  </si>
  <si>
    <r>
      <t xml:space="preserve">45,9                 </t>
    </r>
    <r>
      <rPr>
        <i/>
        <sz val="14"/>
        <rFont val="Times New Roman"/>
        <family val="1"/>
        <charset val="204"/>
      </rPr>
      <t>(РК)</t>
    </r>
  </si>
  <si>
    <r>
      <t xml:space="preserve">Мероприятие 1.
</t>
    </r>
    <r>
      <rPr>
        <sz val="14"/>
        <rFont val="Times New Roman"/>
        <family val="1"/>
        <charset val="204"/>
      </rPr>
      <t xml:space="preserve">Аккредитация медицинских организаций на основе стандартов для повышения качества предоставляемых медицинских услуг </t>
    </r>
  </si>
  <si>
    <r>
      <t xml:space="preserve">Показатель результата 2.1
</t>
    </r>
    <r>
      <rPr>
        <sz val="14"/>
        <rFont val="Times New Roman"/>
        <family val="1"/>
        <charset val="204"/>
      </rPr>
      <t>Доля дистанционных медицинских услуг, оказанных населению</t>
    </r>
  </si>
  <si>
    <r>
      <t xml:space="preserve">5                       </t>
    </r>
    <r>
      <rPr>
        <i/>
        <sz val="14"/>
        <rFont val="Times New Roman"/>
        <family val="1"/>
        <charset val="204"/>
      </rPr>
      <t>(РК)</t>
    </r>
  </si>
  <si>
    <r>
      <t xml:space="preserve">Мероприятие 2.
</t>
    </r>
    <r>
      <rPr>
        <sz val="14"/>
        <rFont val="Times New Roman"/>
        <family val="1"/>
        <charset val="204"/>
      </rPr>
      <t>Оснащение телемедицинских кабинетов в соответствии с протоколами лечения</t>
    </r>
  </si>
  <si>
    <r>
      <t xml:space="preserve">Показатель результата 2.2
</t>
    </r>
    <r>
      <rPr>
        <sz val="14"/>
        <rFont val="Times New Roman"/>
        <family val="1"/>
        <charset val="204"/>
      </rPr>
      <t>Доля медицинских организаций, обеспечивающих обмен данными с ядром e-Densaulyq</t>
    </r>
  </si>
  <si>
    <r>
      <t xml:space="preserve">50                    </t>
    </r>
    <r>
      <rPr>
        <i/>
        <sz val="14"/>
        <rFont val="Times New Roman"/>
        <family val="1"/>
        <charset val="204"/>
      </rPr>
      <t>(РК)</t>
    </r>
  </si>
  <si>
    <r>
      <t xml:space="preserve">Показатель результата 2.5
</t>
    </r>
    <r>
      <rPr>
        <sz val="14"/>
        <rFont val="Times New Roman"/>
        <family val="1"/>
        <charset val="204"/>
      </rPr>
      <t>Снижение уровня износа зданий медицинских организаций</t>
    </r>
  </si>
  <si>
    <r>
      <t xml:space="preserve">Мероприятие 2.
</t>
    </r>
    <r>
      <rPr>
        <sz val="14"/>
        <rFont val="Times New Roman"/>
        <family val="1"/>
        <charset val="204"/>
      </rPr>
      <t>Строительство и реконструкция объектов здравоохранения</t>
    </r>
  </si>
  <si>
    <r>
      <t xml:space="preserve">Целевой индикатор 1.
</t>
    </r>
    <r>
      <rPr>
        <sz val="14"/>
        <rFont val="Times New Roman"/>
        <family val="1"/>
        <charset val="204"/>
      </rPr>
      <t xml:space="preserve">Охват детей дошкольным воспитанием и обучением от 2 до 6 лет </t>
    </r>
  </si>
  <si>
    <r>
      <t xml:space="preserve">Показатель результата 1.1. 
</t>
    </r>
    <r>
      <rPr>
        <sz val="14"/>
        <rFont val="Times New Roman"/>
        <family val="1"/>
        <charset val="204"/>
      </rPr>
      <t>Уровень предшкольной подготовки детей</t>
    </r>
  </si>
  <si>
    <r>
      <t xml:space="preserve">Мероприятие 3.                                 </t>
    </r>
    <r>
      <rPr>
        <sz val="14"/>
        <rFont val="Times New Roman"/>
        <family val="1"/>
        <charset val="204"/>
      </rPr>
      <t xml:space="preserve"> Расширение сети и совершенствование деятельности консультационных пунктов для родителей детей, не охваченных дошкольным воспитанием и обучением </t>
    </r>
  </si>
  <si>
    <r>
      <t xml:space="preserve">Целевой индикатор 2.
</t>
    </r>
    <r>
      <rPr>
        <sz val="14"/>
        <rFont val="Times New Roman"/>
        <family val="1"/>
        <charset val="204"/>
      </rPr>
      <t>Доля дошкольных организаций, соответствующих критериям оценки качества воспитания и обучения независимо от форм собственности</t>
    </r>
  </si>
  <si>
    <r>
      <t xml:space="preserve">Показатель результата 1.1
</t>
    </r>
    <r>
      <rPr>
        <sz val="14"/>
        <rFont val="Times New Roman"/>
        <family val="1"/>
        <charset val="204"/>
      </rPr>
      <t>Доля педагогов, имеющих профильное образование, от общего количества руководителей, методистов, воспитателей дошкольных организаций</t>
    </r>
  </si>
  <si>
    <r>
      <t>Показатель результата 1.2</t>
    </r>
    <r>
      <rPr>
        <sz val="14"/>
        <rFont val="Times New Roman"/>
        <family val="1"/>
        <charset val="204"/>
      </rPr>
      <t xml:space="preserve">
Доля педагогов дошкольных организаций, прошедших курсы повышения квалификации</t>
    </r>
  </si>
  <si>
    <r>
      <rPr>
        <b/>
        <sz val="14"/>
        <rFont val="Times New Roman"/>
        <family val="1"/>
        <charset val="204"/>
      </rPr>
      <t>Показатель результата 1.2</t>
    </r>
    <r>
      <rPr>
        <sz val="14"/>
        <rFont val="Times New Roman"/>
        <family val="1"/>
        <charset val="204"/>
      </rPr>
      <t xml:space="preserve">
Доля основных и средних школ, обеспеченных предметными кабинетами физики, химии, биологии, робототехники, STEM</t>
    </r>
  </si>
  <si>
    <r>
      <rPr>
        <b/>
        <sz val="14"/>
        <rFont val="Times New Roman"/>
        <family val="1"/>
        <charset val="204"/>
      </rPr>
      <t>Показатель результата 1.3</t>
    </r>
    <r>
      <rPr>
        <sz val="14"/>
        <rFont val="Times New Roman"/>
        <family val="1"/>
        <charset val="204"/>
      </rPr>
      <t xml:space="preserve">
Доля школ, охваченных высокоскоростным Интернетом</t>
    </r>
  </si>
  <si>
    <r>
      <rPr>
        <b/>
        <sz val="14"/>
        <rFont val="Times New Roman"/>
        <family val="1"/>
        <charset val="204"/>
      </rPr>
      <t xml:space="preserve">Мероприятие 1.                                  </t>
    </r>
    <r>
      <rPr>
        <sz val="14"/>
        <rFont val="Times New Roman"/>
        <family val="1"/>
        <charset val="204"/>
      </rPr>
      <t>Проработка вопросов обеспечения технических условий подключения к высокоскоростному Интернету, увеличения скорости Интернета</t>
    </r>
  </si>
  <si>
    <r>
      <t xml:space="preserve">Показатель результата 1.1                                </t>
    </r>
    <r>
      <rPr>
        <sz val="14"/>
        <rFont val="Times New Roman"/>
        <family val="1"/>
        <charset val="204"/>
      </rPr>
      <t xml:space="preserve"> Доля школ, расположенных в типовых зданиях</t>
    </r>
  </si>
  <si>
    <r>
      <t xml:space="preserve">Показатель результата 1.2                            </t>
    </r>
    <r>
      <rPr>
        <sz val="14"/>
        <rFont val="Times New Roman"/>
        <family val="1"/>
        <charset val="204"/>
      </rPr>
      <t>Охват детей качественным дошкольным воспитанием и обучением от 2 до 6 лет</t>
    </r>
  </si>
  <si>
    <r>
      <t>Показатель результата 1.3</t>
    </r>
    <r>
      <rPr>
        <sz val="14"/>
        <rFont val="Times New Roman"/>
        <family val="1"/>
        <charset val="204"/>
      </rPr>
      <t xml:space="preserve">                          Охват детей дополнительным образованием </t>
    </r>
  </si>
  <si>
    <r>
      <t xml:space="preserve">Показатель результата 1.4                           </t>
    </r>
    <r>
      <rPr>
        <sz val="14"/>
        <rFont val="Times New Roman"/>
        <family val="1"/>
        <charset val="204"/>
      </rPr>
      <t>Доля объектов технического и профессионального, послесреднего образования (ТиПО), расположенных в типовых зданиях</t>
    </r>
  </si>
  <si>
    <r>
      <t xml:space="preserve">Показатель результата 2.1                              </t>
    </r>
    <r>
      <rPr>
        <sz val="14"/>
        <rFont val="Times New Roman"/>
        <family val="1"/>
        <charset val="204"/>
      </rPr>
      <t>Охват населенных пунктов первичной медико-санитарной и консультативно-диагностической помощью</t>
    </r>
  </si>
  <si>
    <r>
      <t xml:space="preserve">Показатель результата 3.1                         
</t>
    </r>
    <r>
      <rPr>
        <sz val="14"/>
        <rFont val="Times New Roman"/>
        <family val="1"/>
        <charset val="204"/>
      </rPr>
      <t>Рост обеспеченности объектами и услугами культуры</t>
    </r>
  </si>
  <si>
    <r>
      <t xml:space="preserve">ВСЕГО </t>
    </r>
    <r>
      <rPr>
        <b/>
        <i/>
        <sz val="14"/>
        <rFont val="Times New Roman"/>
        <family val="1"/>
        <charset val="204"/>
      </rPr>
      <t>(по культуре)</t>
    </r>
  </si>
  <si>
    <r>
      <t xml:space="preserve">Показатель результата 5.1                        </t>
    </r>
    <r>
      <rPr>
        <sz val="14"/>
        <rFont val="Times New Roman"/>
        <family val="1"/>
        <charset val="204"/>
      </rPr>
      <t>Увелечение доли внутренних дорог в хорошем и удовлетворительном состоянии</t>
    </r>
  </si>
  <si>
    <r>
      <t xml:space="preserve">ВСЕГО </t>
    </r>
    <r>
      <rPr>
        <b/>
        <i/>
        <sz val="14"/>
        <rFont val="Times New Roman"/>
        <family val="1"/>
        <charset val="204"/>
      </rPr>
      <t>(по дорогам)</t>
    </r>
  </si>
  <si>
    <r>
      <t xml:space="preserve">Показатель результата 6.1                     </t>
    </r>
    <r>
      <rPr>
        <sz val="14"/>
        <rFont val="Times New Roman"/>
        <family val="1"/>
        <charset val="204"/>
      </rPr>
      <t xml:space="preserve">Обеспечение доступа населения к услугам водоснабжения </t>
    </r>
  </si>
  <si>
    <r>
      <t xml:space="preserve">Показатель результата 6.3                              </t>
    </r>
    <r>
      <rPr>
        <sz val="14"/>
        <rFont val="Times New Roman"/>
        <family val="1"/>
        <charset val="204"/>
      </rPr>
      <t>Общая площадь введенных в эксплуатацию жилых зданий</t>
    </r>
  </si>
  <si>
    <r>
      <t xml:space="preserve">ВСЕГО </t>
    </r>
    <r>
      <rPr>
        <b/>
        <i/>
        <sz val="14"/>
        <rFont val="Times New Roman"/>
        <family val="1"/>
        <charset val="204"/>
      </rPr>
      <t>(по безопасности)</t>
    </r>
  </si>
  <si>
    <r>
      <t xml:space="preserve">Показатель результата 8.1                      </t>
    </r>
    <r>
      <rPr>
        <sz val="14"/>
        <rFont val="Times New Roman"/>
        <family val="1"/>
        <charset val="204"/>
      </rPr>
      <t>Обеспечение доступа к сети интернет</t>
    </r>
  </si>
  <si>
    <r>
      <t xml:space="preserve">Ключевой национальный индикатор 26.
</t>
    </r>
    <r>
      <rPr>
        <sz val="14"/>
        <rFont val="Times New Roman"/>
        <family val="1"/>
        <charset val="204"/>
      </rPr>
      <t>Количество внутренних туристов, обслуженных местами размещения</t>
    </r>
    <r>
      <rPr>
        <b/>
        <sz val="14"/>
        <rFont val="Times New Roman"/>
        <family val="1"/>
        <charset val="204"/>
      </rPr>
      <t xml:space="preserve">                      По республике</t>
    </r>
  </si>
  <si>
    <r>
      <rPr>
        <b/>
        <sz val="14"/>
        <rFont val="Times New Roman"/>
        <family val="1"/>
        <charset val="204"/>
      </rPr>
      <t>Мероприятие 3.</t>
    </r>
    <r>
      <rPr>
        <sz val="14"/>
        <rFont val="Times New Roman"/>
        <family val="1"/>
        <charset val="204"/>
      </rPr>
      <t xml:space="preserve">
Организация и проведение экскурсионных туров для школьников и молодежи на брендированном автобусе по специально разработанным маршрутам</t>
    </r>
  </si>
  <si>
    <r>
      <t>К</t>
    </r>
    <r>
      <rPr>
        <b/>
        <sz val="14"/>
        <rFont val="Times New Roman"/>
        <family val="1"/>
        <charset val="204"/>
      </rPr>
      <t xml:space="preserve">лючевой национальный индикатор 27. </t>
    </r>
    <r>
      <rPr>
        <sz val="14"/>
        <rFont val="Times New Roman"/>
        <family val="1"/>
        <charset val="204"/>
      </rPr>
      <t xml:space="preserve">«Количество въездных туристов, обслуженных местами размещения, млн человек»                                                                        </t>
    </r>
    <r>
      <rPr>
        <b/>
        <sz val="14"/>
        <rFont val="Times New Roman"/>
        <family val="1"/>
        <charset val="204"/>
      </rPr>
      <t>По республике</t>
    </r>
  </si>
  <si>
    <r>
      <rPr>
        <b/>
        <sz val="14"/>
        <rFont val="Times New Roman"/>
        <family val="1"/>
        <charset val="204"/>
      </rPr>
      <t>Показатель результата 1.</t>
    </r>
    <r>
      <rPr>
        <sz val="14"/>
        <rFont val="Times New Roman"/>
        <family val="1"/>
        <charset val="204"/>
      </rPr>
      <t xml:space="preserve">
«Экспорт услуг по классификации «Поездки»</t>
    </r>
  </si>
  <si>
    <r>
      <t xml:space="preserve">2,5                   </t>
    </r>
    <r>
      <rPr>
        <i/>
        <sz val="14"/>
        <rFont val="Times New Roman"/>
        <family val="1"/>
        <charset val="204"/>
      </rPr>
      <t>(РК)</t>
    </r>
  </si>
  <si>
    <r>
      <rPr>
        <b/>
        <sz val="14"/>
        <rFont val="Times New Roman"/>
        <family val="1"/>
        <charset val="204"/>
      </rPr>
      <t>Мероприятие 2.</t>
    </r>
    <r>
      <rPr>
        <sz val="14"/>
        <rFont val="Times New Roman"/>
        <family val="1"/>
        <charset val="204"/>
      </rPr>
      <t xml:space="preserve">
Организация и проведение международной выставки  ремесленников
«Көне Тараз Шеберлері»</t>
    </r>
  </si>
  <si>
    <r>
      <t xml:space="preserve">Ключевой национальный индикатор 14.
</t>
    </r>
    <r>
      <rPr>
        <sz val="14"/>
        <rFont val="Times New Roman"/>
        <family val="1"/>
        <charset val="204"/>
      </rPr>
      <t xml:space="preserve">Уровень износа сетей тепло- водоснабжения и водоотведения, регулируемых СЕМ, %                                             </t>
    </r>
    <r>
      <rPr>
        <b/>
        <sz val="14"/>
        <rFont val="Times New Roman"/>
        <family val="1"/>
        <charset val="204"/>
      </rPr>
      <t xml:space="preserve"> По республике</t>
    </r>
  </si>
  <si>
    <r>
      <rPr>
        <b/>
        <sz val="14"/>
        <rFont val="Times New Roman"/>
        <family val="1"/>
        <charset val="204"/>
      </rPr>
      <t xml:space="preserve">Мероприятие 2.                                                    </t>
    </r>
    <r>
      <rPr>
        <sz val="14"/>
        <rFont val="Times New Roman"/>
        <family val="1"/>
        <charset val="204"/>
      </rPr>
      <t>Информирование населения о принимаемых мерах в области охраны окружающей среды</t>
    </r>
  </si>
  <si>
    <r>
      <t xml:space="preserve">Ключевой национальный индикатор 34. </t>
    </r>
    <r>
      <rPr>
        <sz val="14"/>
        <rFont val="Times New Roman"/>
        <family val="1"/>
        <charset val="204"/>
      </rPr>
      <t xml:space="preserve">Предельный объем парниковых газов                                         </t>
    </r>
    <r>
      <rPr>
        <b/>
        <sz val="14"/>
        <rFont val="Times New Roman"/>
        <family val="1"/>
        <charset val="204"/>
      </rPr>
      <t>По республике</t>
    </r>
  </si>
  <si>
    <r>
      <t xml:space="preserve">Ключевой национальный индикатор 35 </t>
    </r>
    <r>
      <rPr>
        <sz val="14"/>
        <rFont val="Times New Roman"/>
        <family val="1"/>
        <charset val="204"/>
      </rPr>
      <t xml:space="preserve">Уровень потерь воды в сельском хозяйстве по водотранспортирующим каналам                                                            </t>
    </r>
    <r>
      <rPr>
        <b/>
        <sz val="14"/>
        <rFont val="Times New Roman"/>
        <family val="1"/>
        <charset val="204"/>
      </rPr>
      <t>По республике</t>
    </r>
  </si>
  <si>
    <r>
      <rPr>
        <sz val="14"/>
        <rFont val="Times New Roman"/>
        <family val="1"/>
        <charset val="204"/>
      </rPr>
      <t xml:space="preserve">Мероприятие 1.3  </t>
    </r>
    <r>
      <rPr>
        <b/>
        <sz val="14"/>
        <rFont val="Times New Roman"/>
        <family val="1"/>
        <charset val="204"/>
      </rPr>
      <t xml:space="preserve">                                               </t>
    </r>
    <r>
      <rPr>
        <sz val="14"/>
        <rFont val="Times New Roman"/>
        <family val="1"/>
        <charset val="204"/>
      </rPr>
      <t xml:space="preserve"> Реконструкция канала Каракат протяженностью 12,4 км, расположенного в районе Т. Рыскулова</t>
    </r>
  </si>
  <si>
    <r>
      <t xml:space="preserve">Мероприятие 1.47. </t>
    </r>
    <r>
      <rPr>
        <b/>
        <sz val="14"/>
        <rFont val="Times New Roman"/>
        <family val="1"/>
        <charset val="204"/>
      </rPr>
      <t xml:space="preserve">        </t>
    </r>
    <r>
      <rPr>
        <sz val="14"/>
        <rFont val="Times New Roman"/>
        <family val="1"/>
        <charset val="204"/>
      </rPr>
      <t xml:space="preserve">                                        Реконструкция канала Шу протяженностью 2,2 км, расположенного в Шуском районе</t>
    </r>
  </si>
  <si>
    <r>
      <t xml:space="preserve">Мероприятие 1.66.   </t>
    </r>
    <r>
      <rPr>
        <b/>
        <sz val="14"/>
        <rFont val="Times New Roman"/>
        <family val="1"/>
        <charset val="204"/>
      </rPr>
      <t xml:space="preserve">     </t>
    </r>
    <r>
      <rPr>
        <sz val="14"/>
        <rFont val="Times New Roman"/>
        <family val="1"/>
        <charset val="204"/>
      </rPr>
      <t xml:space="preserve">                                      Реконструкция канала Кубыр-2, расположенного в Шуском районе</t>
    </r>
  </si>
  <si>
    <r>
      <t xml:space="preserve">Мероприятие 1.67. </t>
    </r>
    <r>
      <rPr>
        <b/>
        <sz val="14"/>
        <rFont val="Times New Roman"/>
        <family val="1"/>
        <charset val="204"/>
      </rPr>
      <t xml:space="preserve">         </t>
    </r>
    <r>
      <rPr>
        <sz val="14"/>
        <rFont val="Times New Roman"/>
        <family val="1"/>
        <charset val="204"/>
      </rPr>
      <t xml:space="preserve">                                      Реконструкция канала Государственный фонд протяженностью 3,0 км, расположенного в Жуалынском районе</t>
    </r>
  </si>
  <si>
    <r>
      <t xml:space="preserve">Мероприятие 1.69.  </t>
    </r>
    <r>
      <rPr>
        <b/>
        <sz val="14"/>
        <rFont val="Times New Roman"/>
        <family val="1"/>
        <charset val="204"/>
      </rPr>
      <t xml:space="preserve">  </t>
    </r>
    <r>
      <rPr>
        <sz val="14"/>
        <rFont val="Times New Roman"/>
        <family val="1"/>
        <charset val="204"/>
      </rPr>
      <t xml:space="preserve">                                            Реконструкция канала Аксай-2 протяженностью 1,5 км, расположенного в Жуалынском районе</t>
    </r>
  </si>
  <si>
    <r>
      <t xml:space="preserve">Мероприятие 1.71.  </t>
    </r>
    <r>
      <rPr>
        <b/>
        <sz val="14"/>
        <rFont val="Times New Roman"/>
        <family val="1"/>
        <charset val="204"/>
      </rPr>
      <t xml:space="preserve">      </t>
    </r>
    <r>
      <rPr>
        <sz val="14"/>
        <rFont val="Times New Roman"/>
        <family val="1"/>
        <charset val="204"/>
      </rPr>
      <t xml:space="preserve">                                            Реконструкция канала Аксай-4 протяженностью 3,1 км, расположенного в Жуалынском районе</t>
    </r>
  </si>
  <si>
    <r>
      <t xml:space="preserve">Мероприятие 1.72.  </t>
    </r>
    <r>
      <rPr>
        <b/>
        <sz val="14"/>
        <rFont val="Times New Roman"/>
        <family val="1"/>
        <charset val="204"/>
      </rPr>
      <t xml:space="preserve">          </t>
    </r>
    <r>
      <rPr>
        <sz val="14"/>
        <rFont val="Times New Roman"/>
        <family val="1"/>
        <charset val="204"/>
      </rPr>
      <t xml:space="preserve">              Реконструкция канала Коксай №2 протяженностью 2,5 км, расположенного в Жуалынском районе</t>
    </r>
  </si>
  <si>
    <r>
      <t xml:space="preserve">Мероприятие 1.73. </t>
    </r>
    <r>
      <rPr>
        <b/>
        <sz val="14"/>
        <rFont val="Times New Roman"/>
        <family val="1"/>
        <charset val="204"/>
      </rPr>
      <t xml:space="preserve">      </t>
    </r>
    <r>
      <rPr>
        <sz val="14"/>
        <rFont val="Times New Roman"/>
        <family val="1"/>
        <charset val="204"/>
      </rPr>
      <t xml:space="preserve">                                        Реконструкция канала Коксай №4 протяженностью 1,2 км, расположенного в Жуалынском районе</t>
    </r>
  </si>
  <si>
    <r>
      <t>Мероприятие 1.76.</t>
    </r>
    <r>
      <rPr>
        <b/>
        <sz val="14"/>
        <rFont val="Times New Roman"/>
        <family val="1"/>
        <charset val="204"/>
      </rPr>
      <t xml:space="preserve">      </t>
    </r>
    <r>
      <rPr>
        <sz val="14"/>
        <rFont val="Times New Roman"/>
        <family val="1"/>
        <charset val="204"/>
      </rPr>
      <t xml:space="preserve">                                                 Реконструкция канала ССХ-1 протяженностью 0,8 км, расположенного в Т.Рыскуловском сельском округе Меркенского района</t>
    </r>
  </si>
  <si>
    <r>
      <t xml:space="preserve">Мероприятие 1.77.  </t>
    </r>
    <r>
      <rPr>
        <b/>
        <sz val="14"/>
        <rFont val="Times New Roman"/>
        <family val="1"/>
        <charset val="204"/>
      </rPr>
      <t xml:space="preserve">    </t>
    </r>
    <r>
      <rPr>
        <sz val="14"/>
        <rFont val="Times New Roman"/>
        <family val="1"/>
        <charset val="204"/>
      </rPr>
      <t xml:space="preserve">                                              Реконструкция канала ССХ-6 протяженностью 3,5 км, расположенного в Т.Рыскуловском сельском округе Меркенского района</t>
    </r>
  </si>
  <si>
    <r>
      <t>Мероприятие 1.81.</t>
    </r>
    <r>
      <rPr>
        <b/>
        <sz val="14"/>
        <rFont val="Times New Roman"/>
        <family val="1"/>
        <charset val="204"/>
      </rPr>
      <t xml:space="preserve">
</t>
    </r>
    <r>
      <rPr>
        <sz val="14"/>
        <rFont val="Times New Roman"/>
        <family val="1"/>
        <charset val="204"/>
      </rPr>
      <t>Реконструкция канала К-1  протяженностью 3,8 км, расположенного в Акаралском сельском округе Меркенского района</t>
    </r>
  </si>
  <si>
    <r>
      <t>Мероприятие 1.82.</t>
    </r>
    <r>
      <rPr>
        <b/>
        <sz val="14"/>
        <rFont val="Times New Roman"/>
        <family val="1"/>
        <charset val="204"/>
      </rPr>
      <t xml:space="preserve">
</t>
    </r>
    <r>
      <rPr>
        <sz val="14"/>
        <rFont val="Times New Roman"/>
        <family val="1"/>
        <charset val="204"/>
      </rPr>
      <t>Реконструкция канала К-2 протяженностью 2,6 км, расположенного в Акаралском сельском округе Меркенского района</t>
    </r>
  </si>
  <si>
    <r>
      <t>Мероприятие 1.83.</t>
    </r>
    <r>
      <rPr>
        <b/>
        <sz val="14"/>
        <rFont val="Times New Roman"/>
        <family val="1"/>
        <charset val="204"/>
      </rPr>
      <t xml:space="preserve">
</t>
    </r>
    <r>
      <rPr>
        <sz val="14"/>
        <rFont val="Times New Roman"/>
        <family val="1"/>
        <charset val="204"/>
      </rPr>
      <t>Реконструкция канала К-3 протяженностью 3,0 км, расположенного в Акаралском сельском округе Меркенского района</t>
    </r>
  </si>
  <si>
    <r>
      <t xml:space="preserve">Мероприятие 1.84. </t>
    </r>
    <r>
      <rPr>
        <b/>
        <sz val="14"/>
        <rFont val="Times New Roman"/>
        <family val="1"/>
        <charset val="204"/>
      </rPr>
      <t xml:space="preserve">
</t>
    </r>
    <r>
      <rPr>
        <sz val="14"/>
        <rFont val="Times New Roman"/>
        <family val="1"/>
        <charset val="204"/>
      </rPr>
      <t>Реконструкция канала К-4 протяженностью 2,7 км, расположенного в Акаралском сельском округе Меркенского района</t>
    </r>
  </si>
  <si>
    <r>
      <t>Мероприятие 1.85.</t>
    </r>
    <r>
      <rPr>
        <b/>
        <sz val="14"/>
        <rFont val="Times New Roman"/>
        <family val="1"/>
        <charset val="204"/>
      </rPr>
      <t xml:space="preserve">
</t>
    </r>
    <r>
      <rPr>
        <sz val="14"/>
        <rFont val="Times New Roman"/>
        <family val="1"/>
        <charset val="204"/>
      </rPr>
      <t>Реконструкция канала Карпык тоган протяженностью 4,7 км, расположенного в Жанатоганском сельском округе Меркенского района</t>
    </r>
  </si>
  <si>
    <r>
      <t xml:space="preserve">Мероприятие 1.86. </t>
    </r>
    <r>
      <rPr>
        <b/>
        <sz val="14"/>
        <rFont val="Times New Roman"/>
        <family val="1"/>
        <charset val="204"/>
      </rPr>
      <t xml:space="preserve">
</t>
    </r>
    <r>
      <rPr>
        <sz val="14"/>
        <rFont val="Times New Roman"/>
        <family val="1"/>
        <charset val="204"/>
      </rPr>
      <t>Реконструкция канала Старый Майлыбай протяженностью 4,0 км, расположенного в Андас батырском сельском округе Меркенского района</t>
    </r>
  </si>
  <si>
    <r>
      <t>Мероприятие 1.87.</t>
    </r>
    <r>
      <rPr>
        <b/>
        <sz val="14"/>
        <rFont val="Times New Roman"/>
        <family val="1"/>
        <charset val="204"/>
      </rPr>
      <t xml:space="preserve"> 
</t>
    </r>
    <r>
      <rPr>
        <sz val="14"/>
        <rFont val="Times New Roman"/>
        <family val="1"/>
        <charset val="204"/>
      </rPr>
      <t>Реконструкция канала Жартоган-1 протяженностью 5,0 км, расположенного в Акаралском сельском округе Меркенского района</t>
    </r>
  </si>
  <si>
    <r>
      <t xml:space="preserve">Мероприятие 1.90.   </t>
    </r>
    <r>
      <rPr>
        <b/>
        <sz val="14"/>
        <rFont val="Times New Roman"/>
        <family val="1"/>
        <charset val="204"/>
      </rPr>
      <t xml:space="preserve">     </t>
    </r>
    <r>
      <rPr>
        <sz val="14"/>
        <rFont val="Times New Roman"/>
        <family val="1"/>
        <charset val="204"/>
      </rPr>
      <t xml:space="preserve">                    Реконструкция канала Р-2 протяженностью 1,3 км, расположенного в Аккольском сельском округе Таласского района</t>
    </r>
  </si>
  <si>
    <r>
      <t xml:space="preserve">Мероприятие 1.91. </t>
    </r>
    <r>
      <rPr>
        <b/>
        <sz val="14"/>
        <rFont val="Times New Roman"/>
        <family val="1"/>
        <charset val="204"/>
      </rPr>
      <t xml:space="preserve"> 
</t>
    </r>
    <r>
      <rPr>
        <sz val="14"/>
        <rFont val="Times New Roman"/>
        <family val="1"/>
        <charset val="204"/>
      </rPr>
      <t>Реконструкция канала Р-3 протяженностью 2,0 км, расположенного в Аккольском сельском округе Таласского района</t>
    </r>
  </si>
  <si>
    <r>
      <t>Мероприятие 1.94.</t>
    </r>
    <r>
      <rPr>
        <b/>
        <sz val="14"/>
        <rFont val="Times New Roman"/>
        <family val="1"/>
        <charset val="204"/>
      </rPr>
      <t xml:space="preserve"> 
</t>
    </r>
    <r>
      <rPr>
        <sz val="14"/>
        <rFont val="Times New Roman"/>
        <family val="1"/>
        <charset val="204"/>
      </rPr>
      <t>Реконструкция канала Р-6 протяженностью 2,4 км, расположенного в Аккольском сельском округе Таласского района</t>
    </r>
  </si>
  <si>
    <r>
      <t>Мероприятие 1.97.</t>
    </r>
    <r>
      <rPr>
        <b/>
        <sz val="14"/>
        <rFont val="Times New Roman"/>
        <family val="1"/>
        <charset val="204"/>
      </rPr>
      <t xml:space="preserve"> 
</t>
    </r>
    <r>
      <rPr>
        <sz val="14"/>
        <rFont val="Times New Roman"/>
        <family val="1"/>
        <charset val="204"/>
      </rPr>
      <t>Реконструкция канала №4 протяженностью 1,0 км, расположенного в сельском округе Тамды Таласского района</t>
    </r>
  </si>
  <si>
    <r>
      <t xml:space="preserve">Мероприятие 1.102. </t>
    </r>
    <r>
      <rPr>
        <b/>
        <sz val="14"/>
        <rFont val="Times New Roman"/>
        <family val="1"/>
        <charset val="204"/>
      </rPr>
      <t xml:space="preserve">
</t>
    </r>
    <r>
      <rPr>
        <sz val="14"/>
        <rFont val="Times New Roman"/>
        <family val="1"/>
        <charset val="204"/>
      </rPr>
      <t>Реконструкция канала Борибай-2 протяженностью 6,5 км, расположенного в сельском округе Ойык Таласского района</t>
    </r>
  </si>
  <si>
    <r>
      <t>Мероприятие 1.103.</t>
    </r>
    <r>
      <rPr>
        <b/>
        <sz val="14"/>
        <rFont val="Times New Roman"/>
        <family val="1"/>
        <charset val="204"/>
      </rPr>
      <t xml:space="preserve">     </t>
    </r>
    <r>
      <rPr>
        <sz val="14"/>
        <rFont val="Times New Roman"/>
        <family val="1"/>
        <charset val="204"/>
      </rPr>
      <t xml:space="preserve">                    Реконструкция канала Ойык протяженностью 5,4 км, расположенного в сельском округе Ойык Таласского района</t>
    </r>
  </si>
  <si>
    <r>
      <t>Мероприятие 1.105.</t>
    </r>
    <r>
      <rPr>
        <b/>
        <sz val="14"/>
        <rFont val="Times New Roman"/>
        <family val="1"/>
        <charset val="204"/>
      </rPr>
      <t xml:space="preserve">       </t>
    </r>
    <r>
      <rPr>
        <sz val="14"/>
        <rFont val="Times New Roman"/>
        <family val="1"/>
        <charset val="204"/>
      </rPr>
      <t xml:space="preserve">                   Реконструкция канала УХ-2 протяженностью 2,1 км, расположенного в сельском округе Ойык Таласского района</t>
    </r>
  </si>
  <si>
    <r>
      <t xml:space="preserve">Мероприятие 1.106. </t>
    </r>
    <r>
      <rPr>
        <b/>
        <sz val="14"/>
        <rFont val="Times New Roman"/>
        <family val="1"/>
        <charset val="204"/>
      </rPr>
      <t xml:space="preserve">    </t>
    </r>
    <r>
      <rPr>
        <sz val="14"/>
        <rFont val="Times New Roman"/>
        <family val="1"/>
        <charset val="204"/>
      </rPr>
      <t xml:space="preserve">                   Реконструкция канала КХ-1 протяженностью 2,0 км, расположенного в сельском округе Ойык Таласского района</t>
    </r>
  </si>
  <si>
    <r>
      <t xml:space="preserve">Мероприятие 1.107.  </t>
    </r>
    <r>
      <rPr>
        <b/>
        <sz val="14"/>
        <rFont val="Times New Roman"/>
        <family val="1"/>
        <charset val="204"/>
      </rPr>
      <t xml:space="preserve"> </t>
    </r>
    <r>
      <rPr>
        <sz val="14"/>
        <rFont val="Times New Roman"/>
        <family val="1"/>
        <charset val="204"/>
      </rPr>
      <t xml:space="preserve">                      Реконструкция канала КХ-2 протяженностью 3,7 км, расположенного в сельском округе Ойык Таласского района</t>
    </r>
  </si>
  <si>
    <r>
      <t xml:space="preserve">Мероприятие 1.108.    </t>
    </r>
    <r>
      <rPr>
        <b/>
        <sz val="14"/>
        <rFont val="Times New Roman"/>
        <family val="1"/>
        <charset val="204"/>
      </rPr>
      <t xml:space="preserve">        </t>
    </r>
    <r>
      <rPr>
        <sz val="14"/>
        <rFont val="Times New Roman"/>
        <family val="1"/>
        <charset val="204"/>
      </rPr>
      <t xml:space="preserve">                  Реконструкция канала Султан протяженностью 0,6 км, расположенного в сельском округе Акколь Таласского района</t>
    </r>
  </si>
  <si>
    <r>
      <t>Мероприятие 1.110.</t>
    </r>
    <r>
      <rPr>
        <b/>
        <sz val="14"/>
        <rFont val="Times New Roman"/>
        <family val="1"/>
        <charset val="204"/>
      </rPr>
      <t xml:space="preserve"> 
</t>
    </r>
    <r>
      <rPr>
        <sz val="14"/>
        <rFont val="Times New Roman"/>
        <family val="1"/>
        <charset val="204"/>
      </rPr>
      <t>Реконструкция канала Лоток протяженностью 5,6 км, расположенного в сельском округе Аккум Таласского района</t>
    </r>
  </si>
  <si>
    <r>
      <t>Мероприятие 1.111.</t>
    </r>
    <r>
      <rPr>
        <b/>
        <sz val="14"/>
        <rFont val="Times New Roman"/>
        <family val="1"/>
        <charset val="204"/>
      </rPr>
      <t xml:space="preserve">              </t>
    </r>
    <r>
      <rPr>
        <sz val="14"/>
        <rFont val="Times New Roman"/>
        <family val="1"/>
        <charset val="204"/>
      </rPr>
      <t xml:space="preserve">                  Реконструкция канала Кызыл протяженностью 8,2 км, расположенного в сельском округе Кызылаут Таласского района</t>
    </r>
  </si>
  <si>
    <r>
      <t xml:space="preserve">Мероприятие 1.113.  </t>
    </r>
    <r>
      <rPr>
        <b/>
        <sz val="14"/>
        <rFont val="Times New Roman"/>
        <family val="1"/>
        <charset val="204"/>
      </rPr>
      <t xml:space="preserve">             </t>
    </r>
    <r>
      <rPr>
        <sz val="14"/>
        <rFont val="Times New Roman"/>
        <family val="1"/>
        <charset val="204"/>
      </rPr>
      <t xml:space="preserve">              Реконструкция канала Актоган протяженностью 2,6 км, расположенного в сельском округе Тамды Таласского района</t>
    </r>
  </si>
  <si>
    <r>
      <t xml:space="preserve">Мероприятие 1.114. </t>
    </r>
    <r>
      <rPr>
        <b/>
        <sz val="14"/>
        <rFont val="Times New Roman"/>
        <family val="1"/>
        <charset val="204"/>
      </rPr>
      <t xml:space="preserve">     </t>
    </r>
    <r>
      <rPr>
        <sz val="14"/>
        <rFont val="Times New Roman"/>
        <family val="1"/>
        <charset val="204"/>
      </rPr>
      <t xml:space="preserve">                 Реконструкция канала Борибай протяженностью 21,0 км, расположенного в сельском округе Ойык Таласского района</t>
    </r>
  </si>
  <si>
    <r>
      <t xml:space="preserve">Мероприятие 1.115.   </t>
    </r>
    <r>
      <rPr>
        <b/>
        <sz val="14"/>
        <rFont val="Times New Roman"/>
        <family val="1"/>
        <charset val="204"/>
      </rPr>
      <t xml:space="preserve">  </t>
    </r>
    <r>
      <rPr>
        <sz val="14"/>
        <rFont val="Times New Roman"/>
        <family val="1"/>
        <charset val="204"/>
      </rPr>
      <t xml:space="preserve">                      Реконструкция канала Жадык протяженностью 5,4 км, расположенного в сельском округе Ойык Таласского района</t>
    </r>
  </si>
  <si>
    <r>
      <t>Мероприятие 1.119.</t>
    </r>
    <r>
      <rPr>
        <b/>
        <sz val="14"/>
        <rFont val="Times New Roman"/>
        <family val="1"/>
        <charset val="204"/>
      </rPr>
      <t xml:space="preserve"> 
</t>
    </r>
    <r>
      <rPr>
        <sz val="14"/>
        <rFont val="Times New Roman"/>
        <family val="1"/>
        <charset val="204"/>
      </rPr>
      <t>Реконструкция канала Шонгер протяженностью 13,5 км, расположенного в сельском округе Когершин района Т. Рыскулова</t>
    </r>
  </si>
  <si>
    <r>
      <t xml:space="preserve">Мероприятие 1.120. </t>
    </r>
    <r>
      <rPr>
        <b/>
        <sz val="14"/>
        <rFont val="Times New Roman"/>
        <family val="1"/>
        <charset val="204"/>
      </rPr>
      <t xml:space="preserve">
</t>
    </r>
    <r>
      <rPr>
        <sz val="14"/>
        <rFont val="Times New Roman"/>
        <family val="1"/>
        <charset val="204"/>
      </rPr>
      <t>Реконструкция канала Туйык-Тор протяженностью 10,0 км, расположенного в сельском округе Орнек района Т. Рыскулова</t>
    </r>
  </si>
  <si>
    <r>
      <t>Мероприятие 1.122.</t>
    </r>
    <r>
      <rPr>
        <b/>
        <sz val="14"/>
        <rFont val="Times New Roman"/>
        <family val="1"/>
        <charset val="204"/>
      </rPr>
      <t xml:space="preserve"> 
</t>
    </r>
    <r>
      <rPr>
        <sz val="14"/>
        <rFont val="Times New Roman"/>
        <family val="1"/>
        <charset val="204"/>
      </rPr>
      <t>Реконструкция канала Макпал протяженностью 10,3 км, расположенного в сельском округе Когершин района Т. Рыскулова</t>
    </r>
  </si>
  <si>
    <r>
      <t xml:space="preserve">Мероприятие 1.123. </t>
    </r>
    <r>
      <rPr>
        <b/>
        <sz val="14"/>
        <rFont val="Times New Roman"/>
        <family val="1"/>
        <charset val="204"/>
      </rPr>
      <t xml:space="preserve"> 
</t>
    </r>
    <r>
      <rPr>
        <sz val="14"/>
        <rFont val="Times New Roman"/>
        <family val="1"/>
        <charset val="204"/>
      </rPr>
      <t>Реконструкция канала ККПТ протяженностью 3,3 км, расположенного в сельском округе Каракыстак района Т. Рыскулова</t>
    </r>
  </si>
  <si>
    <r>
      <t>Мероприятие 1.124.</t>
    </r>
    <r>
      <rPr>
        <b/>
        <sz val="14"/>
        <rFont val="Times New Roman"/>
        <family val="1"/>
        <charset val="204"/>
      </rPr>
      <t xml:space="preserve">  
</t>
    </r>
    <r>
      <rPr>
        <sz val="14"/>
        <rFont val="Times New Roman"/>
        <family val="1"/>
        <charset val="204"/>
      </rPr>
      <t>Реконструкция канала Каиынды протяженностью 6,4 км, расположенного в сельском округе Каиынды района Т. Рыскулова</t>
    </r>
  </si>
  <si>
    <r>
      <t xml:space="preserve">Мероприятие 1.125. </t>
    </r>
    <r>
      <rPr>
        <b/>
        <sz val="14"/>
        <rFont val="Times New Roman"/>
        <family val="1"/>
        <charset val="204"/>
      </rPr>
      <t xml:space="preserve">
</t>
    </r>
    <r>
      <rPr>
        <sz val="14"/>
        <rFont val="Times New Roman"/>
        <family val="1"/>
        <charset val="204"/>
      </rPr>
      <t>Реконструкция канала Талды-су протяженностью 17,2 км, расположенного в сельском округе Кумарыкрайона Т. Рыскулова</t>
    </r>
  </si>
  <si>
    <r>
      <t>Мероприятие 1.127.</t>
    </r>
    <r>
      <rPr>
        <b/>
        <sz val="14"/>
        <rFont val="Times New Roman"/>
        <family val="1"/>
        <charset val="204"/>
      </rPr>
      <t xml:space="preserve">  
</t>
    </r>
    <r>
      <rPr>
        <sz val="14"/>
        <rFont val="Times New Roman"/>
        <family val="1"/>
        <charset val="204"/>
      </rPr>
      <t>Реконструкция канала Казах протяженностью 8,0 км, расположенного в сельском округе Каракыстак района Т. Рыскулова</t>
    </r>
  </si>
  <si>
    <r>
      <t xml:space="preserve">Мероприятие 1.138.  </t>
    </r>
    <r>
      <rPr>
        <b/>
        <sz val="14"/>
        <rFont val="Times New Roman"/>
        <family val="1"/>
        <charset val="204"/>
      </rPr>
      <t xml:space="preserve">              </t>
    </r>
    <r>
      <rPr>
        <sz val="14"/>
        <rFont val="Times New Roman"/>
        <family val="1"/>
        <charset val="204"/>
      </rPr>
      <t xml:space="preserve">                 
  МК Саза, ВХК Саза ниже Айтак, МХК Айтак</t>
    </r>
  </si>
  <si>
    <r>
      <t xml:space="preserve">Мероприятие 1.194.    </t>
    </r>
    <r>
      <rPr>
        <b/>
        <sz val="14"/>
        <rFont val="Times New Roman"/>
        <family val="1"/>
        <charset val="204"/>
      </rPr>
      <t xml:space="preserve">  </t>
    </r>
    <r>
      <rPr>
        <sz val="14"/>
        <rFont val="Times New Roman"/>
        <family val="1"/>
        <charset val="204"/>
      </rPr>
      <t xml:space="preserve">                 Реконструкция канала К-2 протяженностью 0,6 км, расположенного в Кенесском сельском округе Меркенского района</t>
    </r>
  </si>
  <si>
    <r>
      <t xml:space="preserve">Ключевой национальный индикатор 38. 
</t>
    </r>
    <r>
      <rPr>
        <sz val="14"/>
        <rFont val="Times New Roman"/>
        <family val="1"/>
        <charset val="204"/>
      </rPr>
      <t xml:space="preserve">Значение индекса верховенства права от World Justice Project по шкале от 0 до 1                        </t>
    </r>
    <r>
      <rPr>
        <b/>
        <sz val="14"/>
        <rFont val="Times New Roman"/>
        <family val="1"/>
        <charset val="204"/>
      </rPr>
      <t>По республике</t>
    </r>
  </si>
  <si>
    <r>
      <t xml:space="preserve">Показатель результата 2.1
</t>
    </r>
    <r>
      <rPr>
        <sz val="14"/>
        <rFont val="Times New Roman"/>
        <family val="1"/>
        <charset val="204"/>
      </rPr>
      <t>Уровень осведомленности населения о принимаемых мерах по продвижению гендерного равенства, расширению возможностей женщин</t>
    </r>
  </si>
  <si>
    <r>
      <t xml:space="preserve">Показатель результата 1.1                                </t>
    </r>
    <r>
      <rPr>
        <sz val="14"/>
        <rFont val="Times New Roman"/>
        <family val="1"/>
        <charset val="204"/>
      </rPr>
      <t>Доля организаций образования, создавших условия для инклюзивного образования, в том числе</t>
    </r>
  </si>
  <si>
    <t>-          в дошкольных организациях</t>
  </si>
  <si>
    <t>-          в организациях среднего образования</t>
  </si>
  <si>
    <t>-          в организациях ТиПО</t>
  </si>
  <si>
    <r>
      <t xml:space="preserve">Показатель результата 1.2
</t>
    </r>
    <r>
      <rPr>
        <sz val="14"/>
        <rFont val="Times New Roman"/>
        <family val="1"/>
        <charset val="204"/>
      </rPr>
      <t xml:space="preserve">Доля 3-хсменных школ </t>
    </r>
  </si>
  <si>
    <r>
      <t xml:space="preserve">Показатель результата 1.3
</t>
    </r>
    <r>
      <rPr>
        <sz val="14"/>
        <rFont val="Times New Roman"/>
        <family val="1"/>
        <charset val="204"/>
      </rPr>
      <t xml:space="preserve">Доля аварийных школ </t>
    </r>
  </si>
  <si>
    <r>
      <t xml:space="preserve">Показатель результата 1.4
</t>
    </r>
    <r>
      <rPr>
        <sz val="14"/>
        <rFont val="Times New Roman"/>
        <family val="1"/>
        <charset val="204"/>
      </rPr>
      <t>Доля молодежи (в возрасте от 15 до 35 лет), которая не учится, не работает и не приобретает профессиональных навыков</t>
    </r>
  </si>
  <si>
    <r>
      <rPr>
        <b/>
        <sz val="14"/>
        <rFont val="Times New Roman"/>
        <family val="1"/>
        <charset val="204"/>
      </rPr>
      <t>Мероприятие 1.</t>
    </r>
    <r>
      <rPr>
        <sz val="14"/>
        <rFont val="Times New Roman"/>
        <family val="1"/>
        <charset val="204"/>
      </rPr>
      <t xml:space="preserve">
Организация ярмарок вакансий среди молодежи NEET (не учится, не работает)                                          </t>
    </r>
  </si>
  <si>
    <r>
      <rPr>
        <b/>
        <sz val="14"/>
        <rFont val="Times New Roman"/>
        <family val="1"/>
        <charset val="204"/>
      </rPr>
      <t>Мероприятие 2.</t>
    </r>
    <r>
      <rPr>
        <sz val="14"/>
        <rFont val="Times New Roman"/>
        <family val="1"/>
        <charset val="204"/>
      </rPr>
      <t xml:space="preserve">
Организация информационно-консультационных площадок в местах массового скопления молодежи, торговых точках, рынках о механизмах государственной поддержки и активных мерах занятости                                  </t>
    </r>
  </si>
  <si>
    <r>
      <t xml:space="preserve">Показатель результата 1.5
</t>
    </r>
    <r>
      <rPr>
        <sz val="14"/>
        <rFont val="Times New Roman"/>
        <family val="1"/>
        <charset val="204"/>
      </rPr>
      <t>Обеспеченность жильем на одного проживающего, кв.м.</t>
    </r>
  </si>
  <si>
    <t>5.2 Государственный язык</t>
  </si>
  <si>
    <r>
      <t xml:space="preserve">Целевой индикатор 1.
</t>
    </r>
    <r>
      <rPr>
        <sz val="14"/>
        <rFont val="Times New Roman"/>
        <family val="1"/>
        <charset val="204"/>
      </rPr>
      <t>Доля населения, владеющего государственным языком</t>
    </r>
  </si>
  <si>
    <r>
      <t xml:space="preserve">Показатель результата 1.1.
</t>
    </r>
    <r>
      <rPr>
        <sz val="14"/>
        <rFont val="Times New Roman"/>
        <family val="1"/>
        <charset val="204"/>
      </rPr>
      <t>Уровень оснащенности органов гражданской защиты первоочередными материально-техническими средствами для проведения аварийно-спасательных и неотложных работ, %, довести до норм положенности</t>
    </r>
  </si>
  <si>
    <r>
      <t xml:space="preserve">Показатель результата 1.2
</t>
    </r>
    <r>
      <rPr>
        <sz val="14"/>
        <rFont val="Times New Roman"/>
        <family val="1"/>
        <charset val="204"/>
      </rPr>
      <t>Уровень защиты населения от наводнения, талых и дождевых вод</t>
    </r>
  </si>
  <si>
    <r>
      <t xml:space="preserve">Показатель результата 1.3
</t>
    </r>
    <r>
      <rPr>
        <sz val="14"/>
        <rFont val="Times New Roman"/>
        <family val="1"/>
        <charset val="204"/>
      </rPr>
      <t xml:space="preserve">Уровень оповещения населения при угрозе ЧС
</t>
    </r>
  </si>
  <si>
    <r>
      <rPr>
        <b/>
        <sz val="14"/>
        <rFont val="Times New Roman"/>
        <family val="1"/>
        <charset val="204"/>
      </rPr>
      <t xml:space="preserve">Показатель результата 1.1       </t>
    </r>
    <r>
      <rPr>
        <sz val="14"/>
        <rFont val="Times New Roman"/>
        <family val="1"/>
        <charset val="204"/>
      </rPr>
      <t xml:space="preserve">                      Увеличение числа   правонарушителей, привлекаемых к административной ответственности в сфере семейно-бытовых отношений </t>
    </r>
    <r>
      <rPr>
        <i/>
        <sz val="14"/>
        <rFont val="Times New Roman"/>
        <family val="1"/>
        <charset val="204"/>
      </rPr>
      <t>(ст. 73, 461, 669 ч. 2, 3, 4 КоАП РК)</t>
    </r>
  </si>
  <si>
    <r>
      <rPr>
        <b/>
        <sz val="14"/>
        <rFont val="Times New Roman"/>
        <family val="1"/>
        <charset val="204"/>
      </rPr>
      <t>Мероприятие 1.</t>
    </r>
    <r>
      <rPr>
        <sz val="14"/>
        <rFont val="Times New Roman"/>
        <family val="1"/>
        <charset val="204"/>
      </rPr>
      <t xml:space="preserve">
Реализация постоянно действующих механизмов межведомственного взаимодействия под эгидой местных исполнительных органов в регионах по оказанию помощи женщинам и детям из группы риска, установленных в рамках раннего вмешательства и реагирования на случаи насилия по индивидуальным делам</t>
    </r>
  </si>
  <si>
    <r>
      <rPr>
        <b/>
        <sz val="14"/>
        <rFont val="Times New Roman"/>
        <family val="1"/>
        <charset val="204"/>
      </rPr>
      <t>Мероприятие 2.</t>
    </r>
    <r>
      <rPr>
        <sz val="14"/>
        <rFont val="Times New Roman"/>
        <family val="1"/>
        <charset val="204"/>
      </rPr>
      <t xml:space="preserve">
Проведение профилактических мероприятий, направленных на обеспечение прав и законных интересов жертв бытового насилия</t>
    </r>
  </si>
  <si>
    <r>
      <rPr>
        <b/>
        <sz val="14"/>
        <rFont val="Times New Roman"/>
        <family val="1"/>
        <charset val="204"/>
      </rPr>
      <t>Мероприятие 3</t>
    </r>
    <r>
      <rPr>
        <sz val="14"/>
        <rFont val="Times New Roman"/>
        <family val="1"/>
        <charset val="204"/>
      </rPr>
      <t>. 
Провести Республиканскую  акцию «16 дней активизма против насилия»</t>
    </r>
  </si>
  <si>
    <t>ВСЕГО ФИНАНСОВЫЕ РЕСУРСЫ ПО ДОРОЖНОЙ КАРТЕ</t>
  </si>
  <si>
    <t>Газоснабжение котельной для обслуживания битумохранилища и железнодорожного тупика, расположенного по адресу: Жуалынский район, Шакпакский сельский округ, 593 км автодороги «Алматы-Ташкент-Термез» для производства</t>
  </si>
  <si>
    <t xml:space="preserve">Замена водопроводной сети санатория «Мерке» </t>
  </si>
  <si>
    <t>Подключение вновь вводимого КХ «Жігер» к электрическим сетям ТОО «ЖЭС</t>
  </si>
  <si>
    <t>Акт приемки</t>
  </si>
  <si>
    <t>Райб</t>
  </si>
  <si>
    <r>
      <rPr>
        <b/>
        <sz val="14"/>
        <rFont val="Times New Roman"/>
        <family val="1"/>
        <charset val="204"/>
      </rPr>
      <t>Мероприятие 1.</t>
    </r>
    <r>
      <rPr>
        <sz val="14"/>
        <rFont val="Times New Roman"/>
        <family val="1"/>
        <charset val="204"/>
      </rPr>
      <t xml:space="preserve">
Приобретение сиренно-речевых устройств </t>
    </r>
  </si>
  <si>
    <t>Отчетная информация в МЗ</t>
  </si>
  <si>
    <t>Административные данные МВД</t>
  </si>
  <si>
    <r>
      <t xml:space="preserve">2,4                          </t>
    </r>
    <r>
      <rPr>
        <i/>
        <sz val="14"/>
        <rFont val="Times New Roman"/>
        <family val="1"/>
        <charset val="204"/>
      </rPr>
      <t>(РК)</t>
    </r>
  </si>
  <si>
    <r>
      <rPr>
        <b/>
        <sz val="14"/>
        <rFont val="Times New Roman"/>
        <family val="1"/>
        <charset val="204"/>
      </rPr>
      <t>Мероприятие 5.</t>
    </r>
    <r>
      <rPr>
        <sz val="14"/>
        <rFont val="Times New Roman"/>
        <family val="1"/>
        <charset val="204"/>
      </rPr>
      <t xml:space="preserve">
Реализация мероприятий по формированию здорового образа жизни и профилактике заболеваний</t>
    </r>
  </si>
  <si>
    <r>
      <t xml:space="preserve">Показатель результата 1.2 
</t>
    </r>
    <r>
      <rPr>
        <sz val="14"/>
        <rFont val="Times New Roman"/>
        <family val="1"/>
        <charset val="204"/>
      </rPr>
      <t>Снижение заболеваемости ожирением среди детей (0 – 14 лет</t>
    </r>
    <r>
      <rPr>
        <b/>
        <sz val="14"/>
        <rFont val="Times New Roman"/>
        <family val="1"/>
        <charset val="204"/>
      </rPr>
      <t>)</t>
    </r>
  </si>
  <si>
    <t>% от общего  количество медицинских работников</t>
  </si>
  <si>
    <r>
      <t xml:space="preserve"> </t>
    </r>
    <r>
      <rPr>
        <b/>
        <sz val="14"/>
        <rFont val="Times New Roman"/>
        <family val="1"/>
        <charset val="204"/>
      </rPr>
      <t>Мероприятие 5.</t>
    </r>
    <r>
      <rPr>
        <sz val="14"/>
        <rFont val="Times New Roman"/>
        <family val="1"/>
        <charset val="204"/>
      </rPr>
      <t xml:space="preserve">
 Разъяснение среди учеников старших классов и их родителей проблем современных синтетических наркотиков, аптечной наркомании и правовых последствий участия подростков в незаконном обороте наркотиков </t>
    </r>
    <r>
      <rPr>
        <i/>
        <sz val="14"/>
        <rFont val="Times New Roman"/>
        <family val="1"/>
        <charset val="204"/>
      </rPr>
      <t>(распространение закладок, листовок с названиями сайтов, граффити и т.д.)</t>
    </r>
  </si>
  <si>
    <r>
      <rPr>
        <b/>
        <sz val="14"/>
        <rFont val="Times New Roman"/>
        <family val="1"/>
        <charset val="204"/>
      </rPr>
      <t xml:space="preserve">Мероприятие 6.                                          </t>
    </r>
    <r>
      <rPr>
        <sz val="14"/>
        <rFont val="Times New Roman"/>
        <family val="1"/>
        <charset val="204"/>
      </rPr>
      <t xml:space="preserve"> Проведение  в организациях образования встреч узких специалистов по профилактике наркомании с учащимися и студентами</t>
    </r>
  </si>
  <si>
    <r>
      <t xml:space="preserve">Мероприятие 7.                                 </t>
    </r>
    <r>
      <rPr>
        <sz val="14"/>
        <rFont val="Times New Roman"/>
        <family val="1"/>
        <charset val="204"/>
      </rPr>
      <t>Изготовление и размещение на улицах и других общественных местах социальной рекламы антинаркотической направленности</t>
    </r>
  </si>
  <si>
    <r>
      <rPr>
        <b/>
        <sz val="14"/>
        <rFont val="Times New Roman"/>
        <family val="1"/>
        <charset val="204"/>
      </rPr>
      <t>Мероприятие</t>
    </r>
    <r>
      <rPr>
        <sz val="14"/>
        <rFont val="Times New Roman"/>
        <family val="1"/>
        <charset val="204"/>
      </rPr>
      <t xml:space="preserve"> </t>
    </r>
    <r>
      <rPr>
        <b/>
        <sz val="14"/>
        <rFont val="Times New Roman"/>
        <family val="1"/>
        <charset val="204"/>
      </rPr>
      <t xml:space="preserve">9.      </t>
    </r>
    <r>
      <rPr>
        <sz val="14"/>
        <rFont val="Times New Roman"/>
        <family val="1"/>
        <charset val="204"/>
      </rPr>
      <t xml:space="preserve">                              Разработка правил обеспечения мер по пресечению сбыта и (или) немедицинского потребления наркотиков в развлекательных заведениях и иных декретированных объектах</t>
    </r>
  </si>
  <si>
    <r>
      <rPr>
        <b/>
        <sz val="14"/>
        <rFont val="Times New Roman"/>
        <family val="1"/>
        <charset val="204"/>
      </rPr>
      <t xml:space="preserve">Мероприятие  10.   </t>
    </r>
    <r>
      <rPr>
        <sz val="14"/>
        <rFont val="Times New Roman"/>
        <family val="1"/>
        <charset val="204"/>
      </rPr>
      <t xml:space="preserve">                              Заключение меморандумов 
с подразделениями егерской службы, субъектами охотничьих, лесных, крестьянско-фермерских и сельских хозяйств по оказанию содействия в выявлении на их территории подпольных нарколабораторий, схронов и закладок наркотиков</t>
    </r>
  </si>
  <si>
    <r>
      <t xml:space="preserve">Мероприятие 1.
</t>
    </r>
    <r>
      <rPr>
        <sz val="14"/>
        <rFont val="Times New Roman"/>
        <family val="1"/>
        <charset val="204"/>
      </rPr>
      <t>Внедрение новых технологий и методик по оказанию медицинской реабилитации детям</t>
    </r>
  </si>
  <si>
    <t>Количество проконсультированных</t>
  </si>
  <si>
    <t xml:space="preserve">Количество </t>
  </si>
  <si>
    <t>Количество обученных</t>
  </si>
  <si>
    <t>Оснащенные кабинеты</t>
  </si>
  <si>
    <t>Количество актов</t>
  </si>
  <si>
    <t>Официальные данные КСО</t>
  </si>
  <si>
    <t>Баллы</t>
  </si>
  <si>
    <t>Государственный образовательный заказ</t>
  </si>
  <si>
    <t>Выпуск, ролики</t>
  </si>
  <si>
    <t>Количество           школ, ед.</t>
  </si>
  <si>
    <r>
      <rPr>
        <b/>
        <sz val="14"/>
        <rFont val="Times New Roman"/>
        <family val="1"/>
        <charset val="204"/>
      </rPr>
      <t xml:space="preserve">Мероприятие 3.    </t>
    </r>
    <r>
      <rPr>
        <sz val="14"/>
        <rFont val="Times New Roman"/>
        <family val="1"/>
        <charset val="204"/>
      </rPr>
      <t xml:space="preserve">                               Организовать проверки отгонных участков, зимовок, мест дислокаций коллективных крестьянских хозяйств и т.д. по выявлению фактов незаконной эксплуатации рабочий силы (в т.ч. иностранных граждан и лиц без определенного места жительства), незаконного хранения оружия и боеприпасов, 
а также лиц находящихся в розыске.</t>
    </r>
  </si>
  <si>
    <t>Минут</t>
  </si>
  <si>
    <r>
      <t xml:space="preserve">Мероприятие 7.                                                              </t>
    </r>
    <r>
      <rPr>
        <sz val="14"/>
        <rFont val="Times New Roman"/>
        <family val="1"/>
        <charset val="204"/>
      </rPr>
      <t xml:space="preserve">Проведение оперативно-профилактических мероприятий «Безопасная дорога», «Внимание дети!», «Автобус», «Перевозщик» «Нелегельный перевозщик», «Иностранный ТС» и.т.д </t>
    </r>
  </si>
  <si>
    <r>
      <t xml:space="preserve">11,8                      </t>
    </r>
    <r>
      <rPr>
        <i/>
        <sz val="14"/>
        <rFont val="Times New Roman"/>
        <family val="1"/>
        <charset val="204"/>
      </rPr>
      <t>(РК)</t>
    </r>
  </si>
  <si>
    <r>
      <rPr>
        <b/>
        <sz val="14"/>
        <rFont val="Times New Roman"/>
        <family val="1"/>
        <charset val="204"/>
      </rPr>
      <t>Мероприятие 4</t>
    </r>
    <r>
      <rPr>
        <sz val="14"/>
        <rFont val="Times New Roman"/>
        <family val="1"/>
        <charset val="204"/>
      </rPr>
      <t>. 
Провести мероприятие на областном уровне под названием «Портрет моей семьи»</t>
    </r>
  </si>
  <si>
    <r>
      <rPr>
        <b/>
        <sz val="14"/>
        <rFont val="Times New Roman"/>
        <family val="1"/>
        <charset val="204"/>
      </rPr>
      <t>Мероприятие 5</t>
    </r>
    <r>
      <rPr>
        <sz val="14"/>
        <rFont val="Times New Roman"/>
        <family val="1"/>
        <charset val="204"/>
      </rPr>
      <t>. 
Провести мероприятие на областном уровне под названием «Я и моя семья»</t>
    </r>
  </si>
  <si>
    <r>
      <rPr>
        <b/>
        <sz val="14"/>
        <rFont val="Times New Roman"/>
        <family val="1"/>
        <charset val="204"/>
      </rPr>
      <t>Мероприятие 6</t>
    </r>
    <r>
      <rPr>
        <sz val="14"/>
        <rFont val="Times New Roman"/>
        <family val="1"/>
        <charset val="204"/>
      </rPr>
      <t>. 
Провести мероприятие на областном уровне под названием «Семья без насилия»</t>
    </r>
  </si>
  <si>
    <r>
      <rPr>
        <b/>
        <sz val="14"/>
        <rFont val="Times New Roman"/>
        <family val="1"/>
        <charset val="204"/>
      </rPr>
      <t xml:space="preserve">Мероприятие 1.  </t>
    </r>
    <r>
      <rPr>
        <sz val="14"/>
        <rFont val="Times New Roman"/>
        <family val="1"/>
        <charset val="204"/>
      </rPr>
      <t xml:space="preserve">                                             Обучение безработных в образовательных учреждениях по заявкам работодателей </t>
    </r>
  </si>
  <si>
    <r>
      <rPr>
        <b/>
        <sz val="14"/>
        <rFont val="Times New Roman"/>
        <family val="1"/>
        <charset val="204"/>
      </rPr>
      <t xml:space="preserve">Мероприятие 2.       </t>
    </r>
    <r>
      <rPr>
        <sz val="14"/>
        <rFont val="Times New Roman"/>
        <family val="1"/>
        <charset val="204"/>
      </rPr>
      <t xml:space="preserve">                       Производственное обучение безработных у работодателей </t>
    </r>
  </si>
  <si>
    <r>
      <rPr>
        <b/>
        <sz val="14"/>
        <rFont val="Times New Roman"/>
        <family val="1"/>
        <charset val="204"/>
      </rPr>
      <t xml:space="preserve">Мероприятие 3.   </t>
    </r>
    <r>
      <rPr>
        <sz val="14"/>
        <rFont val="Times New Roman"/>
        <family val="1"/>
        <charset val="204"/>
      </rPr>
      <t xml:space="preserve">                                 Реализация проекта «Социальные рабочие места для уязвимых групп» с целью охвата безработных </t>
    </r>
  </si>
  <si>
    <r>
      <rPr>
        <b/>
        <sz val="14"/>
        <rFont val="Times New Roman"/>
        <family val="1"/>
        <charset val="204"/>
      </rPr>
      <t xml:space="preserve">Мероприятие  4.   </t>
    </r>
    <r>
      <rPr>
        <sz val="14"/>
        <rFont val="Times New Roman"/>
        <family val="1"/>
        <charset val="204"/>
      </rPr>
      <t xml:space="preserve">                                            Внедрение онлайн-обучения необходимым навыкам на платформе enbek.kz </t>
    </r>
  </si>
  <si>
    <r>
      <rPr>
        <b/>
        <sz val="14"/>
        <rFont val="Times New Roman"/>
        <family val="1"/>
        <charset val="204"/>
      </rPr>
      <t>Мероприятие  5.</t>
    </r>
    <r>
      <rPr>
        <sz val="14"/>
        <rFont val="Times New Roman"/>
        <family val="1"/>
        <charset val="204"/>
      </rPr>
      <t xml:space="preserve">                                  Реализация проекта «Общественные работы»</t>
    </r>
  </si>
  <si>
    <r>
      <rPr>
        <b/>
        <sz val="14"/>
        <rFont val="Times New Roman"/>
        <family val="1"/>
        <charset val="204"/>
      </rPr>
      <t xml:space="preserve">Мероприятие  6. </t>
    </r>
    <r>
      <rPr>
        <sz val="14"/>
        <rFont val="Times New Roman"/>
        <family val="1"/>
        <charset val="204"/>
      </rPr>
      <t xml:space="preserve">                                   Реализация проекта «Молодежная практика для выпускников» </t>
    </r>
  </si>
  <si>
    <r>
      <rPr>
        <b/>
        <sz val="14"/>
        <rFont val="Times New Roman"/>
        <family val="1"/>
        <charset val="204"/>
      </rPr>
      <t xml:space="preserve">Мероприятие  7.                                      </t>
    </r>
    <r>
      <rPr>
        <sz val="14"/>
        <rFont val="Times New Roman"/>
        <family val="1"/>
        <charset val="204"/>
      </rPr>
      <t xml:space="preserve">Реализация проекта «серебряный возраст» по трудоустройству лиц допенсионного возраста </t>
    </r>
  </si>
  <si>
    <r>
      <rPr>
        <b/>
        <sz val="14"/>
        <rFont val="Times New Roman"/>
        <family val="1"/>
        <charset val="204"/>
      </rPr>
      <t xml:space="preserve">Мероприятие  8. </t>
    </r>
    <r>
      <rPr>
        <sz val="14"/>
        <rFont val="Times New Roman"/>
        <family val="1"/>
        <charset val="204"/>
      </rPr>
      <t xml:space="preserve">                                   Реализация проекта «Первое рабочее место»</t>
    </r>
  </si>
  <si>
    <r>
      <rPr>
        <b/>
        <sz val="14"/>
        <rFont val="Times New Roman"/>
        <family val="1"/>
        <charset val="204"/>
      </rPr>
      <t xml:space="preserve">Мероприятие  11.     </t>
    </r>
    <r>
      <rPr>
        <sz val="14"/>
        <rFont val="Times New Roman"/>
        <family val="1"/>
        <charset val="204"/>
      </rPr>
      <t xml:space="preserve">                             Субсидирование затрат работадателя на создание специальных рабочих мест  для лиц с инвалидностью </t>
    </r>
  </si>
  <si>
    <r>
      <rPr>
        <b/>
        <sz val="14"/>
        <rFont val="Times New Roman"/>
        <family val="1"/>
        <charset val="204"/>
      </rPr>
      <t xml:space="preserve">Мероприятие  9.      </t>
    </r>
    <r>
      <rPr>
        <sz val="14"/>
        <rFont val="Times New Roman"/>
        <family val="1"/>
        <charset val="204"/>
      </rPr>
      <t xml:space="preserve">                                                   Субсидируемые рабочие места для лиц с инвалидностью                     </t>
    </r>
  </si>
  <si>
    <r>
      <rPr>
        <b/>
        <sz val="14"/>
        <rFont val="Times New Roman"/>
        <family val="1"/>
        <charset val="204"/>
      </rPr>
      <t xml:space="preserve">Мероприятие  10. </t>
    </r>
    <r>
      <rPr>
        <sz val="14"/>
        <rFont val="Times New Roman"/>
        <family val="1"/>
        <charset val="204"/>
      </rPr>
      <t xml:space="preserve">                                   Реализация проекта «Контракт поколений» </t>
    </r>
  </si>
  <si>
    <r>
      <rPr>
        <b/>
        <sz val="14"/>
        <rFont val="Times New Roman"/>
        <family val="1"/>
        <charset val="204"/>
      </rPr>
      <t xml:space="preserve"> Мероприятие  12. </t>
    </r>
    <r>
      <rPr>
        <sz val="14"/>
        <rFont val="Times New Roman"/>
        <family val="1"/>
        <charset val="204"/>
      </rPr>
      <t xml:space="preserve">
Предоставление грантов на реализацию новых бизнес-идей </t>
    </r>
  </si>
  <si>
    <t>Количество грантов</t>
  </si>
  <si>
    <t>Количество улиц</t>
  </si>
  <si>
    <t>Ед. жилищ</t>
  </si>
  <si>
    <r>
      <rPr>
        <b/>
        <sz val="14"/>
        <rFont val="Times New Roman"/>
        <family val="1"/>
        <charset val="204"/>
      </rPr>
      <t xml:space="preserve">Мероприятие 2.                </t>
    </r>
    <r>
      <rPr>
        <sz val="14"/>
        <rFont val="Times New Roman"/>
        <family val="1"/>
        <charset val="204"/>
      </rPr>
      <t xml:space="preserve">                          Капитальный ремонт учреждений ТиПО</t>
    </r>
  </si>
  <si>
    <t>млрд тенге</t>
  </si>
  <si>
    <r>
      <rPr>
        <b/>
        <sz val="14"/>
        <rFont val="Times New Roman"/>
        <family val="1"/>
        <charset val="204"/>
      </rPr>
      <t xml:space="preserve">Мероприятие 5.  </t>
    </r>
    <r>
      <rPr>
        <sz val="14"/>
        <rFont val="Times New Roman"/>
        <family val="1"/>
        <charset val="204"/>
      </rPr>
      <t xml:space="preserve">                                                  Работы по разработке и установке информационных сенсорных терминалов</t>
    </r>
  </si>
  <si>
    <t xml:space="preserve">	Цель 1. Снижение износа сетей тепло-, водоснабжения и водоотведения до 40%</t>
  </si>
  <si>
    <r>
      <t xml:space="preserve">Ключевой национальный индикатор 18. </t>
    </r>
    <r>
      <rPr>
        <sz val="14"/>
        <rFont val="Times New Roman"/>
        <family val="1"/>
        <charset val="204"/>
      </rPr>
      <t xml:space="preserve">Доля электроэнергии от возобновляемых источников энергии, % от общего объема производства              </t>
    </r>
    <r>
      <rPr>
        <b/>
        <sz val="14"/>
        <rFont val="Times New Roman"/>
        <family val="1"/>
        <charset val="204"/>
      </rPr>
      <t xml:space="preserve">                                               По республике</t>
    </r>
  </si>
  <si>
    <r>
      <t xml:space="preserve">Мероприятие 4. 
</t>
    </r>
    <r>
      <rPr>
        <sz val="14"/>
        <rFont val="Times New Roman"/>
        <family val="1"/>
        <charset val="204"/>
      </rPr>
      <t>Реализация проекта «Живые уроки»</t>
    </r>
  </si>
  <si>
    <t>Строительство гостиницы «Grand Way Hotel»</t>
  </si>
  <si>
    <t>Строительство аквапарка «Zerbulag»</t>
  </si>
  <si>
    <t>Строительство придородного сервиса «Royal Petrol»</t>
  </si>
  <si>
    <t>Объекты</t>
  </si>
  <si>
    <t>2023-2024 г.г.</t>
  </si>
  <si>
    <r>
      <t xml:space="preserve">Ключевой национальный индикатор 17. </t>
    </r>
    <r>
      <rPr>
        <sz val="14"/>
        <rFont val="Times New Roman"/>
        <family val="1"/>
        <charset val="204"/>
      </rPr>
      <t xml:space="preserve">Объем вводимых электрических мощностей, с накоплением с 2022 года                                                                                 </t>
    </r>
    <r>
      <rPr>
        <b/>
        <sz val="14"/>
        <rFont val="Times New Roman"/>
        <family val="1"/>
        <charset val="204"/>
      </rPr>
      <t>По республике</t>
    </r>
  </si>
  <si>
    <r>
      <rPr>
        <b/>
        <sz val="14"/>
        <rFont val="Times New Roman"/>
        <family val="1"/>
        <charset val="204"/>
      </rPr>
      <t xml:space="preserve">Мероприятие 2.                                                     </t>
    </r>
    <r>
      <rPr>
        <sz val="14"/>
        <rFont val="Times New Roman"/>
        <family val="1"/>
        <charset val="204"/>
      </rPr>
      <t>Количество проектов малого и среднего бизнеса, получивших финансовую поддержку в виде подведения инженерной инфраструктуры</t>
    </r>
  </si>
  <si>
    <t>Количество акций</t>
  </si>
  <si>
    <r>
      <rPr>
        <b/>
        <sz val="14"/>
        <rFont val="Times New Roman"/>
        <family val="1"/>
        <charset val="204"/>
      </rPr>
      <t xml:space="preserve">Мероприятие 1.          </t>
    </r>
    <r>
      <rPr>
        <sz val="14"/>
        <rFont val="Times New Roman"/>
        <family val="1"/>
        <charset val="204"/>
      </rPr>
      <t xml:space="preserve">                                      Установка пандусов, тактильных дорожек, поручней для туалета, знаков Брайля и т.д.</t>
    </r>
  </si>
  <si>
    <r>
      <rPr>
        <b/>
        <sz val="14"/>
        <rFont val="Times New Roman"/>
        <family val="1"/>
        <charset val="204"/>
      </rPr>
      <t xml:space="preserve">Мероприятие 2.     </t>
    </r>
    <r>
      <rPr>
        <sz val="14"/>
        <rFont val="Times New Roman"/>
        <family val="1"/>
        <charset val="204"/>
      </rPr>
      <t xml:space="preserve">                                            Увеличение количества педагогов, прошедших курсы повышения квалификации и переподготовки</t>
    </r>
  </si>
  <si>
    <t>Количество педагогов</t>
  </si>
  <si>
    <t>по Жамбылской области</t>
  </si>
  <si>
    <t xml:space="preserve">по Жамбылской области 
</t>
  </si>
  <si>
    <t>Строительство водовода от озера Акколь до границы завода по производству кальцинированной соды мощностью 400 тыс. тонн в год в Сарысуском районе Жамбылской области (первая очередь)</t>
  </si>
  <si>
    <t>Строительство газоснабжения для производственной базы автоклавных газоблоков в Байзакском районе Жамбылской области</t>
  </si>
  <si>
    <t>Строительство внешней инфраструктуры (электроснабжение) овощехранилища в с. Бостандык Бостандыкского сельского округа Таласского района Жамбылской области</t>
  </si>
  <si>
    <t>На электроснабжение крестьянского хозяйства «Дулат», расположенного на территории водозабора «Копбулак» Таласского района Жамбылской области</t>
  </si>
  <si>
    <t>Электроснабжение столовой на 20 посетителей индивидуального предпринимателя Несипбаевой А.Б. расположенной вдоль автотрассы Мерке-Шу-Бурылбайтал в Дулатском сельском округе Шуского района Жамбылской области</t>
  </si>
  <si>
    <t>Строительство линии электроснабжения ВЛ-10кВ к объекту месторождения песка Ворошиловское в Шуском районе Жамбылской области</t>
  </si>
  <si>
    <t>Инженерно-транспортная инфраструктура индустриальной зоны республиканского значения «Тараз» в городе Тараз и субрегион «Талас» в городе Каратау Жамбылской области. Каратау 2-я очередь. Железная дорога</t>
  </si>
  <si>
    <t>Инженерно-транспортная инфраструктура индустриальной зоны республиканского значения «Тараз» в городе Тараз и субзоны «Талас» в городе Каратау Жамбылской области.  Каратау 2-я очередь. Наружные сети водопровода и канализация</t>
  </si>
  <si>
    <t>Инженерно-транспортная инфраструктура индустриальной зоны республиканского значения «Тараз» в городе Тараз и субзоны «Талас» в городе Каратау Жамбылской области.  Каратау 2-я очередь. Электроснабжение</t>
  </si>
  <si>
    <t>Инженерно-транспортная инфраструктура индустриальной зоны республиканского значения «Тараз» в городе Тараз и субзоны «Талас» в городе Каратау Жамбылской области.  Каратау 2-я очередь. Наружные сети связи</t>
  </si>
  <si>
    <t>Инженерно-транспортная инфраструктура индустриальной зоны республиканского значения «Тараз» в городе Тараз и субзоны «Талас» в городе Каратау Жамбылской области.  Каратау 2-я очередь. Наружное газоснабжение</t>
  </si>
  <si>
    <t>Инженерно-транспортная инфраструктура индустриальной зоны республиканского значения "Тараз" в городе Тараз и подсобной зоны «Талас» в городе Каратау Жамбылской области</t>
  </si>
  <si>
    <t xml:space="preserve">по Жамбылской области </t>
  </si>
  <si>
    <t>Строительство пристройки к школе Г.Муратбаев в Шуском районе Жамбылской области</t>
  </si>
  <si>
    <t>Газоснабжение топочного помещения жилого дома с кошарой по адресу Жамбылская область, Байзакский район, Ынтымакский сельский округ, с.Мадимар, учетный квартал №001, участок №260</t>
  </si>
  <si>
    <t>Жамбылский район</t>
  </si>
  <si>
    <r>
      <t>Реконструкция существующих подземных бетонных резервуаров и строительство дополнительного резервуара на 90 м</t>
    </r>
    <r>
      <rPr>
        <vertAlign val="superscript"/>
        <sz val="14"/>
        <rFont val="Times New Roman"/>
        <family val="1"/>
        <charset val="204"/>
      </rPr>
      <t>3</t>
    </r>
    <r>
      <rPr>
        <sz val="14"/>
        <rFont val="Times New Roman"/>
        <family val="1"/>
        <charset val="204"/>
      </rPr>
      <t xml:space="preserve"> в АО «Санаторий Мерке»</t>
    </r>
  </si>
  <si>
    <r>
      <t xml:space="preserve">Мероприятие 4.
</t>
    </r>
    <r>
      <rPr>
        <sz val="14"/>
        <rFont val="Times New Roman"/>
        <family val="1"/>
        <charset val="204"/>
      </rPr>
      <t>Организация и проведение скрининга на предмет раннего выявления артериальной гипертонии, ишемической болезни сердца, ХСН, нарушений липидного обмена и атеросклероза на амбулаторном звене</t>
    </r>
    <r>
      <rPr>
        <b/>
        <sz val="14"/>
        <rFont val="Times New Roman"/>
        <family val="1"/>
        <charset val="204"/>
      </rPr>
      <t xml:space="preserve">
</t>
    </r>
  </si>
  <si>
    <r>
      <t xml:space="preserve">Мероприятие 5.
</t>
    </r>
    <r>
      <rPr>
        <sz val="14"/>
        <rFont val="Times New Roman"/>
        <family val="1"/>
        <charset val="204"/>
      </rPr>
      <t xml:space="preserve">Повышение доли пролеченных стационарных больных с использованием инновационных технологий и высокотехнологических услуг в рамках ГМБМП и в системе ОСМС </t>
    </r>
  </si>
  <si>
    <r>
      <t xml:space="preserve">Мероприятие 2.
</t>
    </r>
    <r>
      <rPr>
        <sz val="14"/>
        <rFont val="Times New Roman"/>
        <family val="1"/>
        <charset val="204"/>
      </rPr>
      <t>Амбулаторное лекарственное  обеспечение пациентов посредством цифровых инструментов (Социальный кошелек, Биометрическая идентификаци, eDensaulyq)</t>
    </r>
  </si>
  <si>
    <r>
      <rPr>
        <b/>
        <sz val="14"/>
        <rFont val="Times New Roman"/>
        <family val="1"/>
        <charset val="204"/>
      </rPr>
      <t>Мероприятие 2.</t>
    </r>
    <r>
      <rPr>
        <sz val="14"/>
        <rFont val="Times New Roman"/>
        <family val="1"/>
        <charset val="204"/>
      </rPr>
      <t xml:space="preserve">                                                     Реализация проекта «Учись у лучших» с участием победителей  республиканского конкурса «Лучший педагог» </t>
    </r>
  </si>
  <si>
    <r>
      <rPr>
        <b/>
        <sz val="14"/>
        <rFont val="Times New Roman"/>
        <family val="1"/>
        <charset val="204"/>
      </rPr>
      <t>Мероприятие 1.</t>
    </r>
    <r>
      <rPr>
        <sz val="14"/>
        <rFont val="Times New Roman"/>
        <family val="1"/>
        <charset val="204"/>
      </rPr>
      <t xml:space="preserve">                                          Открытие не менее 7000 современных школьных кабинетов робототехники, химии, биологии, физики, STEM</t>
    </r>
  </si>
  <si>
    <t>по Жамбылской  области</t>
  </si>
  <si>
    <r>
      <t xml:space="preserve">Мероприятие 1.
</t>
    </r>
    <r>
      <rPr>
        <sz val="14"/>
        <rFont val="Times New Roman"/>
        <family val="1"/>
      </rPr>
      <t>Непрерывное обучение и повышение квалификации специалистов амбулаторной службы по ведению беременных с экстрагенитальными заболеваниями, по своевременной профилактике и лечению анемии у беременных</t>
    </r>
  </si>
  <si>
    <r>
      <rPr>
        <b/>
        <sz val="14"/>
        <rFont val="Times New Roman"/>
        <family val="1"/>
      </rPr>
      <t xml:space="preserve">Мероприятие 6. </t>
    </r>
    <r>
      <rPr>
        <sz val="14"/>
        <rFont val="Times New Roman"/>
        <family val="1"/>
        <charset val="204"/>
      </rPr>
      <t xml:space="preserve">
В рамках мероприятия Всемирные игры кочевников организовать «Дни Жамбылской области»</t>
    </r>
  </si>
  <si>
    <t>Мероприятие 1.100.
Реконструкция канала Жамбас протяженностью 2,0 км, расположенного в сельском округе Аккум Таласского района</t>
  </si>
  <si>
    <t>Мероприятие 1.101.                          Реконструкция канала Жамбыл протяженностью 3,0 км, расположенного в сельском округе Бостандык Таласского района</t>
  </si>
  <si>
    <t>Мероприятие 1.112.                          Реконструкция канала Бахтымбет протяженностью 6,9 км, расположенного в сельском округе Кенес Таласского района</t>
  </si>
  <si>
    <t>Мероприятие 1.137.                                          МК Жамбыл, МХК Куат,  ВХК Куат Правый, ВХК Куат Левый, МК Исмаил</t>
  </si>
  <si>
    <r>
      <rPr>
        <b/>
        <sz val="14"/>
        <rFont val="Times New Roman"/>
        <family val="1"/>
      </rPr>
      <t xml:space="preserve">Мероприятие 6. </t>
    </r>
    <r>
      <rPr>
        <sz val="14"/>
        <rFont val="Times New Roman"/>
        <family val="1"/>
        <charset val="204"/>
      </rPr>
      <t xml:space="preserve">
Изготовление раздаточных материалов по туристским объектам и  
достопримечательностям Жамбылской области</t>
    </r>
  </si>
  <si>
    <t>Развитие инженерно-транспортной инфраструктуры Индустриальной зоны "Тараз" республиканского значения в городе Тараз Жамбылской области. (1-я очередь разрешенная мощность 10 МВт). Индустриальная зона г. Тараз"</t>
  </si>
  <si>
    <t>ВСЕГО (по инженерной инфраструктуре)</t>
  </si>
  <si>
    <t>Чел.</t>
  </si>
  <si>
    <t>Распоряжение акима области</t>
  </si>
  <si>
    <t>Охват квалифицированными мед. работниками</t>
  </si>
  <si>
    <t>Количество мероприятий, единиц</t>
  </si>
  <si>
    <r>
      <t xml:space="preserve">Ключевой национальный индикатор 2.
</t>
    </r>
    <r>
      <rPr>
        <sz val="14"/>
        <rFont val="Times New Roman"/>
        <family val="1"/>
        <charset val="204"/>
      </rPr>
      <t xml:space="preserve">Темпы реального роста экономики                         </t>
    </r>
    <r>
      <rPr>
        <b/>
        <sz val="14"/>
        <rFont val="Times New Roman"/>
        <family val="1"/>
        <charset val="204"/>
      </rPr>
      <t xml:space="preserve">По республике
</t>
    </r>
  </si>
  <si>
    <r>
      <t xml:space="preserve">Ключевой национальный индикатор 3. </t>
    </r>
    <r>
      <rPr>
        <sz val="14"/>
        <rFont val="Times New Roman"/>
        <family val="1"/>
        <charset val="204"/>
      </rPr>
      <t xml:space="preserve">Индекс накопленного роста производительности труда, 2022=100                  </t>
    </r>
    <r>
      <rPr>
        <b/>
        <sz val="14"/>
        <rFont val="Times New Roman"/>
        <family val="1"/>
        <charset val="204"/>
      </rPr>
      <t>По республике</t>
    </r>
  </si>
  <si>
    <t xml:space="preserve">Проекты </t>
  </si>
  <si>
    <r>
      <t xml:space="preserve">Целевой индикатор 2.
</t>
    </r>
    <r>
      <rPr>
        <sz val="14"/>
        <rFont val="Times New Roman"/>
        <family val="1"/>
        <charset val="204"/>
      </rPr>
      <t>Снижение стандартизованного коэффициента смертности</t>
    </r>
  </si>
  <si>
    <t>Количество кабинетов</t>
  </si>
  <si>
    <t>Количество пациентов</t>
  </si>
  <si>
    <r>
      <t xml:space="preserve">Мероприятие 2.
</t>
    </r>
    <r>
      <rPr>
        <sz val="14"/>
        <rFont val="Times New Roman"/>
        <family val="1"/>
        <charset val="204"/>
      </rPr>
      <t>Оказание ежемесячной социальной помощи больным туберкулезом в период амбулаторного лечения</t>
    </r>
  </si>
  <si>
    <r>
      <t xml:space="preserve">Мероприятие 3.
</t>
    </r>
    <r>
      <rPr>
        <sz val="14"/>
        <rFont val="Times New Roman"/>
        <family val="1"/>
        <charset val="204"/>
      </rPr>
      <t>Обучение врачей ПМСП и фтизиатров вопросам туберкулезной инфекции и профилактического лечения</t>
    </r>
  </si>
  <si>
    <r>
      <t xml:space="preserve">Мероприятие 4.
</t>
    </r>
    <r>
      <rPr>
        <sz val="14"/>
        <rFont val="Times New Roman"/>
        <family val="1"/>
        <charset val="204"/>
      </rPr>
      <t>Обеспечение охвата новорожденных вакцинацией БЦЖ не менее 95%</t>
    </r>
  </si>
  <si>
    <t>на 1000 соответствующего населения, девушек- подростков в возрасте 15-17 лет</t>
  </si>
  <si>
    <r>
      <t xml:space="preserve">Ключевой национальный индикатор 7.           </t>
    </r>
    <r>
      <rPr>
        <sz val="14"/>
        <rFont val="Times New Roman"/>
        <family val="1"/>
        <charset val="204"/>
      </rPr>
      <t xml:space="preserve">Читательская грамотность                                     </t>
    </r>
    <r>
      <rPr>
        <b/>
        <sz val="14"/>
        <rFont val="Times New Roman"/>
        <family val="1"/>
        <charset val="204"/>
      </rPr>
      <t>По республике</t>
    </r>
  </si>
  <si>
    <r>
      <t xml:space="preserve">Ключевой национальный индикатор 8.  </t>
    </r>
    <r>
      <rPr>
        <sz val="14"/>
        <rFont val="Times New Roman"/>
        <family val="1"/>
        <charset val="204"/>
      </rPr>
      <t xml:space="preserve">Математическая грамотность  
</t>
    </r>
    <r>
      <rPr>
        <b/>
        <sz val="14"/>
        <rFont val="Times New Roman"/>
        <family val="1"/>
        <charset val="204"/>
      </rPr>
      <t>По республике</t>
    </r>
  </si>
  <si>
    <r>
      <t xml:space="preserve"> </t>
    </r>
    <r>
      <rPr>
        <b/>
        <sz val="14"/>
        <rFont val="Times New Roman"/>
        <family val="1"/>
        <charset val="204"/>
      </rPr>
      <t>Ключевой национальный индикатор 9.</t>
    </r>
    <r>
      <rPr>
        <sz val="14"/>
        <rFont val="Times New Roman"/>
        <family val="1"/>
        <charset val="204"/>
      </rPr>
      <t xml:space="preserve">    Естественно-научная грамотность                      </t>
    </r>
    <r>
      <rPr>
        <b/>
        <sz val="14"/>
        <rFont val="Times New Roman"/>
        <family val="1"/>
        <charset val="204"/>
      </rPr>
      <t>По республике</t>
    </r>
  </si>
  <si>
    <r>
      <t xml:space="preserve">Показатель результата 1.1                               </t>
    </r>
    <r>
      <rPr>
        <sz val="14"/>
        <rFont val="Times New Roman"/>
        <family val="1"/>
        <charset val="204"/>
      </rPr>
      <t>Доля обучающихся, завершивших учебный год на «хорошо» и «отлично»</t>
    </r>
  </si>
  <si>
    <r>
      <rPr>
        <b/>
        <sz val="14"/>
        <rFont val="Times New Roman"/>
        <family val="1"/>
        <charset val="204"/>
      </rPr>
      <t xml:space="preserve">Мероприятие 1.    </t>
    </r>
    <r>
      <rPr>
        <sz val="14"/>
        <rFont val="Times New Roman"/>
        <family val="1"/>
        <charset val="204"/>
      </rPr>
      <t xml:space="preserve">                          Строительство объектов образования</t>
    </r>
  </si>
  <si>
    <r>
      <rPr>
        <b/>
        <sz val="14"/>
        <rFont val="Times New Roman"/>
        <family val="1"/>
        <charset val="204"/>
      </rPr>
      <t xml:space="preserve">Мероприятие 2.                                    </t>
    </r>
    <r>
      <rPr>
        <sz val="14"/>
        <rFont val="Times New Roman"/>
        <family val="1"/>
        <charset val="204"/>
      </rPr>
      <t>Капитальный ремонт объектов образования</t>
    </r>
  </si>
  <si>
    <r>
      <rPr>
        <b/>
        <sz val="14"/>
        <rFont val="Times New Roman"/>
        <family val="1"/>
        <charset val="204"/>
      </rPr>
      <t>Мероприятие 3.</t>
    </r>
    <r>
      <rPr>
        <sz val="14"/>
        <rFont val="Times New Roman"/>
        <family val="1"/>
        <charset val="204"/>
      </rPr>
      <t xml:space="preserve">                          Укомплектование материально-технической базы объектов образования</t>
    </r>
  </si>
  <si>
    <r>
      <rPr>
        <b/>
        <sz val="14"/>
        <rFont val="Times New Roman"/>
        <family val="1"/>
        <charset val="204"/>
      </rPr>
      <t xml:space="preserve">Мероприятие 4.     </t>
    </r>
    <r>
      <rPr>
        <sz val="14"/>
        <rFont val="Times New Roman"/>
        <family val="1"/>
        <charset val="204"/>
      </rPr>
      <t xml:space="preserve">                         Предоставление грантов для снижения дефицита кадров</t>
    </r>
  </si>
  <si>
    <r>
      <rPr>
        <b/>
        <sz val="14"/>
        <rFont val="Times New Roman"/>
        <family val="1"/>
        <charset val="204"/>
      </rPr>
      <t xml:space="preserve">Мероприятие 2. </t>
    </r>
    <r>
      <rPr>
        <sz val="14"/>
        <rFont val="Times New Roman"/>
        <family val="1"/>
        <charset val="204"/>
      </rPr>
      <t xml:space="preserve">                                  Капитальный ремонт учреждений дополнительного образования</t>
    </r>
  </si>
  <si>
    <r>
      <rPr>
        <b/>
        <sz val="14"/>
        <rFont val="Times New Roman"/>
        <family val="1"/>
        <charset val="204"/>
      </rPr>
      <t xml:space="preserve">Мероприятие 1.    </t>
    </r>
    <r>
      <rPr>
        <sz val="14"/>
        <rFont val="Times New Roman"/>
        <family val="1"/>
        <charset val="204"/>
      </rPr>
      <t xml:space="preserve">                                 Строительство учреждений ТиПО </t>
    </r>
  </si>
  <si>
    <r>
      <rPr>
        <b/>
        <sz val="14"/>
        <rFont val="Times New Roman"/>
        <family val="1"/>
        <charset val="204"/>
      </rPr>
      <t xml:space="preserve">Мероприятие  1.    </t>
    </r>
    <r>
      <rPr>
        <sz val="14"/>
        <rFont val="Times New Roman"/>
        <family val="1"/>
        <charset val="204"/>
      </rPr>
      <t xml:space="preserve">                              Строительство и реконструкция медицинских учреждений</t>
    </r>
  </si>
  <si>
    <r>
      <rPr>
        <b/>
        <sz val="14"/>
        <rFont val="Times New Roman"/>
        <family val="1"/>
        <charset val="204"/>
      </rPr>
      <t>Мероприятие  2.</t>
    </r>
    <r>
      <rPr>
        <sz val="14"/>
        <rFont val="Times New Roman"/>
        <family val="1"/>
        <charset val="204"/>
      </rPr>
      <t xml:space="preserve">                                  Капитальный ремонт медицинских учреждений</t>
    </r>
  </si>
  <si>
    <r>
      <rPr>
        <b/>
        <sz val="14"/>
        <rFont val="Times New Roman"/>
        <family val="1"/>
        <charset val="204"/>
      </rPr>
      <t>Мероприятие  3.</t>
    </r>
    <r>
      <rPr>
        <sz val="14"/>
        <rFont val="Times New Roman"/>
        <family val="1"/>
        <charset val="204"/>
      </rPr>
      <t xml:space="preserve">                        Укомплектование материально-технической базы медицинский учреждений</t>
    </r>
  </si>
  <si>
    <r>
      <rPr>
        <b/>
        <sz val="14"/>
        <rFont val="Times New Roman"/>
        <family val="1"/>
        <charset val="204"/>
      </rPr>
      <t>Мероприятие  4.</t>
    </r>
    <r>
      <rPr>
        <sz val="14"/>
        <rFont val="Times New Roman"/>
        <family val="1"/>
        <charset val="204"/>
      </rPr>
      <t xml:space="preserve">                          Предоставление грантов для снижения дефицита кадров</t>
    </r>
  </si>
  <si>
    <r>
      <rPr>
        <b/>
        <sz val="14"/>
        <rFont val="Times New Roman"/>
        <family val="1"/>
        <charset val="204"/>
      </rPr>
      <t xml:space="preserve">Мероприятие 2. </t>
    </r>
    <r>
      <rPr>
        <sz val="14"/>
        <rFont val="Times New Roman"/>
        <family val="1"/>
        <charset val="204"/>
      </rPr>
      <t xml:space="preserve">                               Капитальный ремонт объектов культур </t>
    </r>
  </si>
  <si>
    <r>
      <rPr>
        <b/>
        <sz val="14"/>
        <rFont val="Times New Roman"/>
        <family val="1"/>
        <charset val="204"/>
      </rPr>
      <t xml:space="preserve">Мероприятие 3. </t>
    </r>
    <r>
      <rPr>
        <sz val="14"/>
        <rFont val="Times New Roman"/>
        <family val="1"/>
        <charset val="204"/>
      </rPr>
      <t xml:space="preserve">                         Укомплектование материально-технической базы объектов культур </t>
    </r>
  </si>
  <si>
    <r>
      <rPr>
        <b/>
        <sz val="14"/>
        <rFont val="Times New Roman"/>
        <family val="1"/>
        <charset val="204"/>
      </rPr>
      <t xml:space="preserve">Мероприятие 2.      </t>
    </r>
    <r>
      <rPr>
        <sz val="14"/>
        <rFont val="Times New Roman"/>
        <family val="1"/>
        <charset val="204"/>
      </rPr>
      <t xml:space="preserve">                             Капитальный ремонт спортивных объектов</t>
    </r>
  </si>
  <si>
    <r>
      <rPr>
        <b/>
        <sz val="14"/>
        <rFont val="Times New Roman"/>
        <family val="1"/>
        <charset val="204"/>
      </rPr>
      <t>Мероприятие 3.</t>
    </r>
    <r>
      <rPr>
        <sz val="14"/>
        <rFont val="Times New Roman"/>
        <family val="1"/>
        <charset val="204"/>
      </rPr>
      <t xml:space="preserve">                             Укомплектование материально-технической базы спортивных объектов</t>
    </r>
  </si>
  <si>
    <r>
      <rPr>
        <b/>
        <sz val="14"/>
        <rFont val="Times New Roman"/>
        <family val="1"/>
        <charset val="204"/>
      </rPr>
      <t xml:space="preserve">Мероприятие 1.    </t>
    </r>
    <r>
      <rPr>
        <sz val="14"/>
        <rFont val="Times New Roman"/>
        <family val="1"/>
        <charset val="204"/>
      </rPr>
      <t xml:space="preserve">                              Строительство, средний ремонт внутренних дорог</t>
    </r>
  </si>
  <si>
    <r>
      <rPr>
        <b/>
        <sz val="14"/>
        <rFont val="Times New Roman"/>
        <family val="1"/>
        <charset val="204"/>
      </rPr>
      <t xml:space="preserve">Мероприятие 2. </t>
    </r>
    <r>
      <rPr>
        <sz val="14"/>
        <rFont val="Times New Roman"/>
        <family val="1"/>
        <charset val="204"/>
      </rPr>
      <t xml:space="preserve">                            Реконструкция внутренних дорог</t>
    </r>
  </si>
  <si>
    <r>
      <rPr>
        <b/>
        <sz val="14"/>
        <rFont val="Times New Roman"/>
        <family val="1"/>
        <charset val="204"/>
      </rPr>
      <t xml:space="preserve">Мероприятие 3. </t>
    </r>
    <r>
      <rPr>
        <sz val="14"/>
        <rFont val="Times New Roman"/>
        <family val="1"/>
        <charset val="204"/>
      </rPr>
      <t xml:space="preserve">                             Строительство освещения вдоль улиц</t>
    </r>
  </si>
  <si>
    <r>
      <rPr>
        <b/>
        <sz val="14"/>
        <rFont val="Times New Roman"/>
        <family val="1"/>
        <charset val="204"/>
      </rPr>
      <t xml:space="preserve">Мероприятие 1. </t>
    </r>
    <r>
      <rPr>
        <sz val="14"/>
        <rFont val="Times New Roman"/>
        <family val="1"/>
        <charset val="204"/>
      </rPr>
      <t xml:space="preserve">                              Строительство водопроводных сетей</t>
    </r>
  </si>
  <si>
    <r>
      <rPr>
        <b/>
        <sz val="14"/>
        <rFont val="Times New Roman"/>
        <family val="1"/>
        <charset val="204"/>
      </rPr>
      <t xml:space="preserve">Мероприятие 2.      </t>
    </r>
    <r>
      <rPr>
        <sz val="14"/>
        <rFont val="Times New Roman"/>
        <family val="1"/>
        <charset val="204"/>
      </rPr>
      <t xml:space="preserve">                          Реконструкция водопроводных сетей </t>
    </r>
  </si>
  <si>
    <r>
      <rPr>
        <b/>
        <sz val="14"/>
        <rFont val="Times New Roman"/>
        <family val="1"/>
        <charset val="204"/>
      </rPr>
      <t>Мероприятие 3.</t>
    </r>
    <r>
      <rPr>
        <sz val="14"/>
        <rFont val="Times New Roman"/>
        <family val="1"/>
        <charset val="204"/>
      </rPr>
      <t xml:space="preserve">                                    Установка комплексных блок-модулей</t>
    </r>
  </si>
  <si>
    <r>
      <rPr>
        <b/>
        <sz val="14"/>
        <rFont val="Times New Roman"/>
        <family val="1"/>
        <charset val="204"/>
      </rPr>
      <t>Мероприятие 2.</t>
    </r>
    <r>
      <rPr>
        <sz val="14"/>
        <rFont val="Times New Roman"/>
        <family val="1"/>
        <charset val="204"/>
      </rPr>
      <t xml:space="preserve">                           Реконструкция электрических сетей</t>
    </r>
  </si>
  <si>
    <r>
      <rPr>
        <b/>
        <sz val="14"/>
        <rFont val="Times New Roman"/>
        <family val="1"/>
        <charset val="204"/>
      </rPr>
      <t>Мероприятие 1.</t>
    </r>
    <r>
      <rPr>
        <sz val="14"/>
        <rFont val="Times New Roman"/>
        <family val="1"/>
        <charset val="204"/>
      </rPr>
      <t xml:space="preserve">                                   Строительство и (или) приобретение арендых жилищ</t>
    </r>
  </si>
  <si>
    <r>
      <rPr>
        <b/>
        <sz val="14"/>
        <rFont val="Times New Roman"/>
        <family val="1"/>
        <charset val="204"/>
      </rPr>
      <t xml:space="preserve">Мероприятие 2.     </t>
    </r>
    <r>
      <rPr>
        <sz val="14"/>
        <rFont val="Times New Roman"/>
        <family val="1"/>
        <charset val="204"/>
      </rPr>
      <t xml:space="preserve">                                      Строительство и (или) приобретение кредитных жилищ</t>
    </r>
  </si>
  <si>
    <r>
      <rPr>
        <b/>
        <sz val="14"/>
        <rFont val="Times New Roman"/>
        <family val="1"/>
        <charset val="204"/>
      </rPr>
      <t xml:space="preserve">Мероприятие 3. </t>
    </r>
    <r>
      <rPr>
        <sz val="14"/>
        <rFont val="Times New Roman"/>
        <family val="1"/>
        <charset val="204"/>
      </rPr>
      <t xml:space="preserve">                                      Строительство инженерно-коммуникационных сетей к жилым домам</t>
    </r>
  </si>
  <si>
    <r>
      <rPr>
        <b/>
        <sz val="14"/>
        <rFont val="Times New Roman"/>
        <family val="1"/>
        <charset val="204"/>
      </rPr>
      <t xml:space="preserve">Мероприятие 4.   </t>
    </r>
    <r>
      <rPr>
        <sz val="14"/>
        <rFont val="Times New Roman"/>
        <family val="1"/>
        <charset val="204"/>
      </rPr>
      <t xml:space="preserve">                                    Капитальный ремонт 91 дома 1050525,8 кв м</t>
    </r>
  </si>
  <si>
    <r>
      <rPr>
        <b/>
        <sz val="14"/>
        <rFont val="Times New Roman"/>
        <family val="1"/>
        <charset val="204"/>
      </rPr>
      <t>Мероприятие 1.</t>
    </r>
    <r>
      <rPr>
        <sz val="14"/>
        <rFont val="Times New Roman"/>
        <family val="1"/>
        <charset val="204"/>
      </rPr>
      <t xml:space="preserve">                                   Модернизация тепловых сетей</t>
    </r>
  </si>
  <si>
    <r>
      <rPr>
        <b/>
        <sz val="14"/>
        <rFont val="Times New Roman"/>
        <family val="1"/>
        <charset val="204"/>
      </rPr>
      <t xml:space="preserve">Мероприятие 2.  </t>
    </r>
    <r>
      <rPr>
        <sz val="14"/>
        <rFont val="Times New Roman"/>
        <family val="1"/>
        <charset val="204"/>
      </rPr>
      <t xml:space="preserve">                         Модернизация ТЭЦ / котельных</t>
    </r>
  </si>
  <si>
    <r>
      <rPr>
        <b/>
        <sz val="14"/>
        <rFont val="Times New Roman"/>
        <family val="1"/>
        <charset val="204"/>
      </rPr>
      <t xml:space="preserve">Мероприятие 3.     </t>
    </r>
    <r>
      <rPr>
        <sz val="14"/>
        <rFont val="Times New Roman"/>
        <family val="1"/>
        <charset val="204"/>
      </rPr>
      <t xml:space="preserve">                           Строительство газовых сетей</t>
    </r>
  </si>
  <si>
    <r>
      <rPr>
        <b/>
        <sz val="14"/>
        <rFont val="Times New Roman"/>
        <family val="1"/>
        <charset val="204"/>
      </rPr>
      <t xml:space="preserve">Мероприятие 1. </t>
    </r>
    <r>
      <rPr>
        <sz val="14"/>
        <rFont val="Times New Roman"/>
        <family val="1"/>
        <charset val="204"/>
      </rPr>
      <t xml:space="preserve">                                      Строительство новых участковых пунктов полиции</t>
    </r>
  </si>
  <si>
    <r>
      <rPr>
        <b/>
        <sz val="14"/>
        <rFont val="Times New Roman"/>
        <family val="1"/>
        <charset val="204"/>
      </rPr>
      <t xml:space="preserve">Мероприятие 3.    </t>
    </r>
    <r>
      <rPr>
        <sz val="14"/>
        <rFont val="Times New Roman"/>
        <family val="1"/>
        <charset val="204"/>
      </rPr>
      <t xml:space="preserve">                                     Укрепление материально-технической базы</t>
    </r>
  </si>
  <si>
    <r>
      <rPr>
        <b/>
        <sz val="14"/>
        <rFont val="Times New Roman"/>
        <family val="1"/>
        <charset val="204"/>
      </rPr>
      <t>Мероприятие 2.</t>
    </r>
    <r>
      <rPr>
        <sz val="14"/>
        <rFont val="Times New Roman"/>
        <family val="1"/>
        <charset val="204"/>
      </rPr>
      <t xml:space="preserve">                                    Реконструкция  пожарных депо</t>
    </r>
  </si>
  <si>
    <r>
      <rPr>
        <b/>
        <sz val="14"/>
        <rFont val="Times New Roman"/>
        <family val="1"/>
        <charset val="204"/>
      </rPr>
      <t xml:space="preserve">Мероприятие 3. </t>
    </r>
    <r>
      <rPr>
        <sz val="14"/>
        <rFont val="Times New Roman"/>
        <family val="1"/>
        <charset val="204"/>
      </rPr>
      <t xml:space="preserve">                                      Строительство новых пожарных постов, где отсутствует государственная противопожарная служба</t>
    </r>
  </si>
  <si>
    <r>
      <rPr>
        <b/>
        <sz val="14"/>
        <rFont val="Times New Roman"/>
        <family val="1"/>
        <charset val="204"/>
      </rPr>
      <t>Мероприятие 1.</t>
    </r>
    <r>
      <rPr>
        <sz val="14"/>
        <rFont val="Times New Roman"/>
        <family val="1"/>
        <charset val="204"/>
      </rPr>
      <t xml:space="preserve">                                              Установка базовой станции (мобильная связь)</t>
    </r>
  </si>
  <si>
    <r>
      <rPr>
        <b/>
        <sz val="14"/>
        <rFont val="Times New Roman"/>
        <family val="1"/>
        <charset val="204"/>
      </rPr>
      <t>Целевой индикатор 1.</t>
    </r>
    <r>
      <rPr>
        <sz val="14"/>
        <rFont val="Times New Roman"/>
        <family val="1"/>
        <charset val="204"/>
      </rPr>
      <t xml:space="preserve">
Объем вводимых электрических мощностей с накоплением с 2022 года</t>
    </r>
  </si>
  <si>
    <r>
      <rPr>
        <b/>
        <sz val="14"/>
        <rFont val="Times New Roman"/>
        <family val="1"/>
      </rPr>
      <t xml:space="preserve">Мероприятие 1.   </t>
    </r>
    <r>
      <rPr>
        <sz val="14"/>
        <rFont val="Times New Roman"/>
        <family val="1"/>
        <charset val="204"/>
      </rPr>
      <t xml:space="preserve">                            Берегоукрепительные работы по руслу реки Талас в Байзакском, Жамбылском районах и г. Тараз (25022 км)</t>
    </r>
  </si>
  <si>
    <r>
      <rPr>
        <b/>
        <sz val="14"/>
        <rFont val="Times New Roman"/>
        <family val="1"/>
        <charset val="204"/>
      </rPr>
      <t>Целевой индикатор 1.</t>
    </r>
    <r>
      <rPr>
        <sz val="14"/>
        <rFont val="Times New Roman"/>
        <family val="1"/>
        <charset val="204"/>
      </rPr>
      <t xml:space="preserve">
Снижение уровня насилия в отношении женщин и детей (по отношению к базовому 2022 году)</t>
    </r>
  </si>
  <si>
    <t>Молодые специалисты</t>
  </si>
  <si>
    <t>Выпускники резидентуры, трехсторонние договоры</t>
  </si>
  <si>
    <t>Показатель/ объемы финансирования</t>
  </si>
  <si>
    <t>2024 год (план)</t>
  </si>
  <si>
    <t>2024 год (факт)</t>
  </si>
  <si>
    <t xml:space="preserve">2024 г. </t>
  </si>
  <si>
    <t xml:space="preserve">2024 г.  </t>
  </si>
  <si>
    <t>2024 уч. год</t>
  </si>
  <si>
    <t>Информация о достижении/ исполнении/освоении (с причинами недостижения/неисполнения/неосвоения)</t>
  </si>
  <si>
    <r>
      <t xml:space="preserve">Мероприятие 1.                                          </t>
    </r>
    <r>
      <rPr>
        <sz val="14"/>
        <rFont val="Times New Roman"/>
        <family val="1"/>
        <charset val="204"/>
      </rPr>
      <t>Организация мероприятий, направленных на развитие государственного языка и расширение сфер его использования в регионе (встречи, акции, семинары, мастер-классы, круглые столы и т.д.)</t>
    </r>
  </si>
  <si>
    <t xml:space="preserve">      1. Достижение целевых индикаторов, показателей результатов и исполнение мероприятий/проектов</t>
  </si>
  <si>
    <t>Форма</t>
  </si>
  <si>
    <t xml:space="preserve">в 2,7 раз </t>
  </si>
  <si>
    <t>100</t>
  </si>
  <si>
    <t>40,3</t>
  </si>
  <si>
    <t>в 19 раз</t>
  </si>
  <si>
    <t xml:space="preserve">На 2024 год выделено и освоено 1,0 млн. тенге.  В 2025 году на реализацию проекта выделено 1 385,7 млн. тенге. Объект переходящий. </t>
  </si>
  <si>
    <t xml:space="preserve">На 2024 год выделено и освоено 1,0 млн. тенге.  В 2025 году на реализацию проекта выделено 403,8 млн. тенге. Объект переходящий. </t>
  </si>
  <si>
    <t xml:space="preserve">На 2024 год выделено и освоено 1,0 млн. тенге.  В 2025 году на реализацию проекта выделено 458,4 млн. тенге. Объект переходящий.  </t>
  </si>
  <si>
    <t xml:space="preserve">На 2024 год выделено и освоено 1,0 млн. тенге. На реализацию проекта необходимо 382,6 млн. тенге (г Каратау, 2 этап сети связи, железная дорога). Завершение объекта планируется на 2025-2026 годы.  </t>
  </si>
  <si>
    <t xml:space="preserve">Проект «Индустриальная зона города Тараз» находится на разработке. Проектная организация: ТОО «Sunkar Building-A» №255/24  29.10.2024г. Стоимость по договору - 6933,4 тыс. тенге. Проект переходящий на 2025 год. В 2025 году предусмотрено 5933,4 тыс. тенге. </t>
  </si>
  <si>
    <t xml:space="preserve">На 2024 год выделено и освоено 7,1 млн. тенге. В 2025 году на реализацию проекта выделено  64,1 млн. тенге. Объект переходящий.  </t>
  </si>
  <si>
    <r>
      <rPr>
        <b/>
        <sz val="14"/>
        <rFont val="Times New Roman"/>
        <family val="1"/>
        <charset val="204"/>
      </rPr>
      <t>Показатель исполнен.</t>
    </r>
    <r>
      <rPr>
        <sz val="14"/>
        <rFont val="Times New Roman"/>
        <family val="1"/>
        <charset val="204"/>
      </rPr>
      <t xml:space="preserve">                                                                            
25% достигнуто за счет реализации запланированного мероприятия согласно  расчетам по методике. В 2023 году по данному показателю результата уровень составляет 0%, в связи с тем, что берегоукрепительные работы не были завершены в планируемые сроки.    </t>
    </r>
  </si>
  <si>
    <r>
      <t xml:space="preserve">Индикатор исполнен.      
</t>
    </r>
    <r>
      <rPr>
        <sz val="14"/>
        <rFont val="Times New Roman"/>
        <family val="1"/>
        <charset val="204"/>
      </rPr>
      <t>По итогам четвертого квартала 2024 года преступления против женщин в регионе снизились (по сравнению с 2023 годом) с 1443 до 1337.</t>
    </r>
  </si>
  <si>
    <r>
      <rPr>
        <b/>
        <sz val="14"/>
        <rFont val="Times New Roman"/>
        <family val="1"/>
        <charset val="204"/>
      </rPr>
      <t>Показатель исполнен.</t>
    </r>
    <r>
      <rPr>
        <sz val="14"/>
        <rFont val="Times New Roman"/>
        <family val="1"/>
        <charset val="204"/>
      </rPr>
      <t xml:space="preserve">
По административным правонарушениям выявлено - 4116 (2023г.-2287),  по  73ст. КоАП РК, по  461 ст. КоАП РК - 227 (2023г.-188) фактов, по  669 ст. КоАП РК - 182 (2023 г.-133) фактов. 
В соответствии со статьей 20 Закона Республики Казахстан «О профилактике домашнего насилия» осуществляется профилактика преступлений и правонарушений в сфере семейно-бытовых отношений.
По итогам четвертого квартала 2024 года вынесено  3398 (2023 г.-3936) защитных предписаний, судом установлено  437 (2023 г.-427) особых требований. 
 </t>
    </r>
  </si>
  <si>
    <r>
      <rPr>
        <b/>
        <sz val="14"/>
        <rFont val="Times New Roman"/>
        <family val="1"/>
        <charset val="204"/>
      </rPr>
      <t>Показатель исполнен.</t>
    </r>
    <r>
      <rPr>
        <sz val="14"/>
        <rFont val="Times New Roman"/>
        <family val="1"/>
        <charset val="204"/>
      </rPr>
      <t xml:space="preserve">
На сегодняшний день из 367 сельских населенных пунктов 45 (12,3%) обеспечены мобильным интернетом 2G, 61 (16,6%) - 3G, 261 (71,1%) – высокоскоростным мобильным интернетом 4G. В целом из 687 052 сельских жителей 677 423 или 98,6% охвачены мобильной сетью интернет </t>
    </r>
    <r>
      <rPr>
        <i/>
        <sz val="14"/>
        <rFont val="Times New Roman"/>
        <family val="1"/>
        <charset val="204"/>
      </rPr>
      <t>(в том числе 3G (41 145 человек), 4G              (636 278 человек)).</t>
    </r>
  </si>
  <si>
    <r>
      <rPr>
        <b/>
        <sz val="14"/>
        <rFont val="Times New Roman"/>
        <family val="1"/>
        <charset val="204"/>
      </rPr>
      <t>Показатель исполнен.</t>
    </r>
    <r>
      <rPr>
        <sz val="14"/>
        <rFont val="Times New Roman"/>
        <family val="1"/>
        <charset val="204"/>
      </rPr>
      <t xml:space="preserve">
В 2024 году образовано 58 701,8 тонн твердых бытовых отходов, в том числе объем переработанных твердых бытовых отходов составил – 11 732,5 тонн или 20%.</t>
    </r>
  </si>
  <si>
    <t>Кол-во отчетов</t>
  </si>
  <si>
    <r>
      <t xml:space="preserve">30
</t>
    </r>
    <r>
      <rPr>
        <i/>
        <sz val="14"/>
        <rFont val="Times New Roman"/>
        <family val="1"/>
        <charset val="204"/>
      </rPr>
      <t>(РК)</t>
    </r>
  </si>
  <si>
    <r>
      <t xml:space="preserve">271,3                                                                                                         </t>
    </r>
    <r>
      <rPr>
        <i/>
        <sz val="14"/>
        <rFont val="Times New Roman"/>
        <family val="1"/>
        <charset val="204"/>
      </rPr>
      <t>(январь-ноябрь)</t>
    </r>
  </si>
  <si>
    <r>
      <rPr>
        <b/>
        <sz val="14"/>
        <rFont val="Times New Roman"/>
        <family val="1"/>
        <charset val="204"/>
      </rPr>
      <t xml:space="preserve">Показатель исполнен. </t>
    </r>
    <r>
      <rPr>
        <sz val="14"/>
        <rFont val="Times New Roman"/>
        <family val="1"/>
        <charset val="204"/>
      </rPr>
      <t xml:space="preserve">                                                                                                                              В 2024 году произведено 226,3 тыс. тонн молока, из них переработано 85,7 тыс. тонн, доля переработки составила 37,9%.</t>
    </r>
  </si>
  <si>
    <r>
      <rPr>
        <b/>
        <sz val="14"/>
        <rFont val="Times New Roman"/>
        <family val="1"/>
        <charset val="204"/>
      </rPr>
      <t xml:space="preserve">Показатель исполнен.   </t>
    </r>
    <r>
      <rPr>
        <sz val="14"/>
        <rFont val="Times New Roman"/>
        <family val="1"/>
        <charset val="204"/>
      </rPr>
      <t xml:space="preserve">                                                                                                                          В 2024 году произведено 2,1 тыс тонн растительного масла. Доля переработки составила</t>
    </r>
    <r>
      <rPr>
        <sz val="14"/>
        <color rgb="FFFF0000"/>
        <rFont val="Times New Roman"/>
        <family val="1"/>
        <charset val="204"/>
      </rPr>
      <t xml:space="preserve"> </t>
    </r>
    <r>
      <rPr>
        <sz val="14"/>
        <rFont val="Times New Roman"/>
        <family val="1"/>
        <charset val="204"/>
      </rPr>
      <t>100,0%.</t>
    </r>
  </si>
  <si>
    <r>
      <t xml:space="preserve">23,8                       </t>
    </r>
    <r>
      <rPr>
        <i/>
        <sz val="14"/>
        <rFont val="Times New Roman"/>
        <family val="1"/>
        <charset val="204"/>
      </rPr>
      <t>(январь-сентябрь)</t>
    </r>
  </si>
  <si>
    <r>
      <t xml:space="preserve">5,0                        </t>
    </r>
    <r>
      <rPr>
        <i/>
        <sz val="14"/>
        <rFont val="Times New Roman"/>
        <family val="1"/>
        <charset val="204"/>
      </rPr>
      <t>(январь-сентябрь)</t>
    </r>
  </si>
  <si>
    <t>Завершены строительные работы 1-го этапа аквапарка «Zerbulaq».</t>
  </si>
  <si>
    <t>Объект придорожного сервиса «Royal Petrol» в Кордайском районе на 212 км автомобильной дороги республиканского значения Алматы-Ташкент-Термез.</t>
  </si>
  <si>
    <r>
      <t xml:space="preserve">0,148 
</t>
    </r>
    <r>
      <rPr>
        <i/>
        <sz val="14"/>
        <rFont val="Times New Roman"/>
        <family val="1"/>
        <charset val="204"/>
      </rPr>
      <t>(3 кв. 2024 г.)</t>
    </r>
  </si>
  <si>
    <r>
      <rPr>
        <b/>
        <sz val="14"/>
        <rFont val="Times New Roman"/>
        <family val="1"/>
        <charset val="204"/>
      </rPr>
      <t xml:space="preserve">Мероприятие  1.   </t>
    </r>
    <r>
      <rPr>
        <sz val="14"/>
        <rFont val="Times New Roman"/>
        <family val="1"/>
        <charset val="204"/>
      </rPr>
      <t xml:space="preserve">                                         Строительство спортивных объектов</t>
    </r>
  </si>
  <si>
    <r>
      <t xml:space="preserve">Показатель результата 4.1                             </t>
    </r>
    <r>
      <rPr>
        <sz val="14"/>
        <rFont val="Times New Roman"/>
        <family val="1"/>
        <charset val="204"/>
      </rPr>
      <t>Доведение численности граждан, занимающихся физической культурой и спортом, до 50 % от общего населения</t>
    </r>
  </si>
  <si>
    <r>
      <t xml:space="preserve">5,6
</t>
    </r>
    <r>
      <rPr>
        <i/>
        <sz val="14"/>
        <rFont val="Times New Roman"/>
        <family val="1"/>
        <charset val="204"/>
      </rPr>
      <t>(3 кв 2024 г.)</t>
    </r>
  </si>
  <si>
    <r>
      <rPr>
        <b/>
        <sz val="14"/>
        <rFont val="Times New Roman"/>
        <family val="1"/>
        <charset val="204"/>
      </rPr>
      <t>Показатель  исполнен.</t>
    </r>
    <r>
      <rPr>
        <sz val="14"/>
        <rFont val="Times New Roman"/>
        <family val="1"/>
        <charset val="204"/>
      </rPr>
      <t xml:space="preserve">
По итогам 2024 года на постоянные рабочие места  трудоустроено 35861 человек, в том числе молодежи 22008.</t>
    </r>
  </si>
  <si>
    <r>
      <rPr>
        <b/>
        <sz val="14"/>
        <rFont val="Times New Roman"/>
        <family val="1"/>
        <charset val="204"/>
      </rPr>
      <t xml:space="preserve">Показатель исполнен.                                                                                                                        </t>
    </r>
    <r>
      <rPr>
        <sz val="14"/>
        <rFont val="Times New Roman"/>
        <family val="1"/>
        <charset val="204"/>
      </rPr>
      <t xml:space="preserve">В 2024 году произведено 73,5 тыс. тонн мяса, из них переработано 23,6 тыс. тонн, доля переработки составила 32,1%.                                                                                                                                                                                                                                                                                                                                                                                                                                                                                                                                                                                                                                                                                                                                                                                                                                                                                                                                                                                                                                                                                                                                                                                                                                                                                                                                                                                                                                                                                                                                                                                                                                                                                                                                                                                                                                                                 </t>
    </r>
  </si>
  <si>
    <r>
      <rPr>
        <b/>
        <sz val="14"/>
        <rFont val="Times New Roman"/>
        <family val="1"/>
        <charset val="204"/>
      </rPr>
      <t xml:space="preserve">Показатель исполнен. </t>
    </r>
    <r>
      <rPr>
        <sz val="14"/>
        <rFont val="Times New Roman"/>
        <family val="1"/>
        <charset val="204"/>
      </rPr>
      <t xml:space="preserve">
Численность населения области, систематически занимающихся физической культурой и спортом составила 503,3 тыс. человек (41,2%). С начала года организовано 4034 спортивных мероприятий с охватом 363,6 тыс. человек.</t>
    </r>
  </si>
  <si>
    <r>
      <rPr>
        <b/>
        <sz val="14"/>
        <rFont val="Times New Roman"/>
        <family val="1"/>
        <charset val="204"/>
      </rPr>
      <t xml:space="preserve">Показатель исполнен.                                    
</t>
    </r>
    <r>
      <rPr>
        <sz val="14"/>
        <rFont val="Times New Roman"/>
        <family val="1"/>
        <charset val="204"/>
      </rPr>
      <t>Показатель</t>
    </r>
    <r>
      <rPr>
        <b/>
        <sz val="14"/>
        <rFont val="Times New Roman"/>
        <family val="1"/>
        <charset val="204"/>
      </rPr>
      <t xml:space="preserve"> д</t>
    </r>
    <r>
      <rPr>
        <sz val="14"/>
        <rFont val="Times New Roman"/>
        <family val="1"/>
        <charset val="204"/>
      </rPr>
      <t xml:space="preserve">остигнут путем приобретения сиренно-речевых устройств согласно расчетам по норме положенности.
С учетом обеспеченности области системой перехвата цифрового телерадиовещания на 100%, в 2024 году уровень обеспеченности средствами оповещения достиг 56%.  </t>
    </r>
  </si>
  <si>
    <r>
      <rPr>
        <b/>
        <sz val="14"/>
        <rFont val="Times New Roman"/>
        <family val="1"/>
        <charset val="204"/>
      </rPr>
      <t>Показатель исполнен.</t>
    </r>
    <r>
      <rPr>
        <sz val="14"/>
        <rFont val="Times New Roman"/>
        <family val="1"/>
        <charset val="204"/>
      </rPr>
      <t xml:space="preserve">
Отчет по исполнению инвест программы ТОО "Жамбылские электрические сети"</t>
    </r>
  </si>
  <si>
    <r>
      <t xml:space="preserve">Показатель результата 6.2                               </t>
    </r>
    <r>
      <rPr>
        <sz val="14"/>
        <rFont val="Times New Roman"/>
        <family val="1"/>
        <charset val="204"/>
      </rPr>
      <t xml:space="preserve">Снижение износа электрических сетей </t>
    </r>
  </si>
  <si>
    <r>
      <t xml:space="preserve">93,6
</t>
    </r>
    <r>
      <rPr>
        <i/>
        <sz val="14"/>
        <rFont val="Times New Roman"/>
        <family val="1"/>
        <charset val="204"/>
      </rPr>
      <t>(январь-сентябрь)</t>
    </r>
  </si>
  <si>
    <r>
      <t xml:space="preserve">3,9
</t>
    </r>
    <r>
      <rPr>
        <i/>
        <sz val="14"/>
        <rFont val="Times New Roman"/>
        <family val="1"/>
        <charset val="204"/>
      </rPr>
      <t>(январь-сентябрь)</t>
    </r>
  </si>
  <si>
    <r>
      <t xml:space="preserve">Показатель исполнен.
</t>
    </r>
    <r>
      <rPr>
        <sz val="14"/>
        <rFont val="Times New Roman"/>
        <family val="1"/>
        <charset val="204"/>
      </rPr>
      <t xml:space="preserve">Проведен </t>
    </r>
    <r>
      <rPr>
        <b/>
        <sz val="14"/>
        <rFont val="Times New Roman"/>
        <family val="1"/>
        <charset val="204"/>
      </rPr>
      <t>к</t>
    </r>
    <r>
      <rPr>
        <sz val="14"/>
        <rFont val="Times New Roman"/>
        <family val="1"/>
        <charset val="204"/>
      </rPr>
      <t xml:space="preserve">апитальный ремонт (реконструкция) здания пожарной части №19 с.Толе би Шуского района и создано в общей сложности 3 пожарных поста в с. Балуан Шолак и с. Коккайнар Шуского района, с.Корагаты района им.Т.Рыскулова. В результате уровень обеспеченности инфраструктурой ЧС доведен до 67,5%.          </t>
    </r>
    <r>
      <rPr>
        <b/>
        <sz val="14"/>
        <rFont val="Times New Roman"/>
        <family val="1"/>
        <charset val="204"/>
      </rPr>
      <t xml:space="preserve">                                  </t>
    </r>
  </si>
  <si>
    <r>
      <t xml:space="preserve">Показатель результата 7.3                               </t>
    </r>
    <r>
      <rPr>
        <sz val="14"/>
        <rFont val="Times New Roman"/>
        <family val="1"/>
        <charset val="204"/>
      </rPr>
      <t>Обеспеченность инфраструктурой ЧС</t>
    </r>
  </si>
  <si>
    <r>
      <t xml:space="preserve">35,6                       </t>
    </r>
    <r>
      <rPr>
        <i/>
        <sz val="14"/>
        <rFont val="Times New Roman"/>
        <family val="1"/>
        <charset val="204"/>
      </rPr>
      <t>(3 кв. 2024 г.)</t>
    </r>
  </si>
  <si>
    <r>
      <t xml:space="preserve">0,002 
</t>
    </r>
    <r>
      <rPr>
        <i/>
        <sz val="14"/>
        <rFont val="Times New Roman"/>
        <family val="1"/>
        <charset val="204"/>
      </rPr>
      <t>(3 кв. 2024 г.)</t>
    </r>
  </si>
  <si>
    <r>
      <rPr>
        <b/>
        <sz val="14"/>
        <rFont val="Times New Roman"/>
        <family val="1"/>
        <charset val="204"/>
      </rPr>
      <t xml:space="preserve">Ключевой национальный индикатор </t>
    </r>
    <r>
      <rPr>
        <sz val="14"/>
        <rFont val="Times New Roman"/>
        <family val="1"/>
        <charset val="204"/>
      </rPr>
      <t xml:space="preserve">
Уровень обеспеченности социальными благами и услугами в соответствии с Системой региональных стандартов, город 
</t>
    </r>
    <r>
      <rPr>
        <b/>
        <sz val="14"/>
        <rFont val="Times New Roman"/>
        <family val="1"/>
        <charset val="204"/>
      </rPr>
      <t>По республике</t>
    </r>
  </si>
  <si>
    <r>
      <t xml:space="preserve">Целевой индикатор 1.                                   </t>
    </r>
    <r>
      <rPr>
        <sz val="14"/>
        <rFont val="Times New Roman"/>
        <family val="1"/>
        <charset val="204"/>
      </rPr>
      <t>Уровень обеспеченности социальными благами и услугами в соответствии  с Системой региональных стандартов</t>
    </r>
  </si>
  <si>
    <t>в 5 раз</t>
  </si>
  <si>
    <r>
      <rPr>
        <b/>
        <sz val="14"/>
        <rFont val="Times New Roman"/>
        <family val="1"/>
        <charset val="204"/>
      </rPr>
      <t xml:space="preserve">Показатель исполнен. </t>
    </r>
    <r>
      <rPr>
        <sz val="14"/>
        <rFont val="Times New Roman"/>
        <family val="1"/>
        <charset val="204"/>
      </rPr>
      <t xml:space="preserve">
Запланированные в 2024 году 9,2 км тепловые сети модернизированы, центральные котельные городов Каратау и Жанатас прошли реконструкцию. Кроме того, котельные 6 объектов были переведены с угольного топлива на газ и заменены тепловые сети центральной больницы Жуалынского района.  В результате уровень износа тепловых сетей снизился с 55,7% до 54%.</t>
    </r>
  </si>
  <si>
    <t>Запланированная сумма на 2024 год полностью освоена, объект переходящий на 2025 год.</t>
  </si>
  <si>
    <t>Объект сдан в эксплуатацию 30.05.2024 года.</t>
  </si>
  <si>
    <t>Объект сдан в эксплуатацию 15.05.2024 года.</t>
  </si>
  <si>
    <t>Объект сдан в эксплуатацию 19.12.2024 года.</t>
  </si>
  <si>
    <t>Объект сдан в эксплуатацию 04.10.2024 года.</t>
  </si>
  <si>
    <t>Объект сдан в эксплуатацию 30.12.2024 года.</t>
  </si>
  <si>
    <t>Объект сдан в эксплуатацию 31.07.2024 года.</t>
  </si>
  <si>
    <t>Объект сдан в эксплуатацию 22.07.2024 года.</t>
  </si>
  <si>
    <t>Объект сдан в эксплуатацию 10.08.2024 года.</t>
  </si>
  <si>
    <t>Объект сдан в эксплуатацию 30.07.2024 года.</t>
  </si>
  <si>
    <r>
      <rPr>
        <b/>
        <sz val="14"/>
        <rFont val="Times New Roman"/>
        <family val="1"/>
        <charset val="204"/>
      </rPr>
      <t>Показатель исполнен.</t>
    </r>
    <r>
      <rPr>
        <sz val="14"/>
        <rFont val="Times New Roman"/>
        <family val="1"/>
        <charset val="204"/>
      </rPr>
      <t xml:space="preserve">
По области из 449 школ  359 школ расположены в типовых зданиях (80%), остальные 90 школ расположены в приспособленных зданиях.</t>
    </r>
  </si>
  <si>
    <r>
      <t xml:space="preserve">Ключевой национальный индикатор 20.           </t>
    </r>
    <r>
      <rPr>
        <sz val="14"/>
        <rFont val="Times New Roman"/>
        <family val="1"/>
        <charset val="204"/>
      </rPr>
      <t xml:space="preserve">Экспорт продукции обрабатывающей промышленности 
</t>
    </r>
    <r>
      <rPr>
        <b/>
        <sz val="14"/>
        <rFont val="Times New Roman"/>
        <family val="1"/>
        <charset val="204"/>
      </rPr>
      <t>По республике</t>
    </r>
  </si>
  <si>
    <t>Оперативные статистические данные за январь-сентябрь 2024 года. Согласно Плану статистических работ годовые данные за 2024 год  будут опубликованы в сентябре 2025 года. За январь-сентябрь 2024 года валовая добавленная стоимость МСП составила 528,7 млрд.тенге с ростом в 1,3 раза относительно аналогичного периода 2023 года.</t>
  </si>
  <si>
    <t>Оперативные статистические данные за январь-сентябрь 2024 года. Согласно Плану статистических работ годовые данные за 2024 год  будут опубликованы в сентябре 2025 года. За январь-сентябрь 2024 года валовая добавленная стоимость среднего предпринимательства составила 111,3 млрд.тенге с ростом на 14,9% относительно аналогичного периода 2023 года.</t>
  </si>
  <si>
    <t>Развитие инженерно-транспортной инфраструктуры Индустриальной зоны "Тараз" республиканского значения в городе Тараз Жамбылской области. 1-я и 2-я очереди. ""Строительство автодорог". Индустриальная зона г.Тараз"</t>
  </si>
  <si>
    <t>Развитие инженерно-транспортной инфраструктуры Индустриальной зоны "Тараз" республиканского значения в городе Тараз Жамбылской области. 1-я и 2-я очереди. "Водопроводные и канализационные сети. Индустриальная зона г.Тараз"</t>
  </si>
  <si>
    <t>Развитие инженерно-транспортной инфраструктуры Индустриальной зоны "Тараз" республиканского значения в городе Тараз Жамбылской области. 1-я и 2-я очереди. ""Газоснабжение". Индустриальная зона г. Тараз"</t>
  </si>
  <si>
    <t>Разработка и проведение экспертизы ПСД по развитию инженерно-транспортной инфраструктуры Индустриальной зоны "Тараз" республиканского значения "в городе Тараз Жамбылской области". 1-я и 2-я очереди. "сети связи". Индустриальная зона г.Тараз"</t>
  </si>
  <si>
    <t>Итого по задаче 1.</t>
  </si>
  <si>
    <t>Итог по задаче 2.</t>
  </si>
  <si>
    <r>
      <t xml:space="preserve">Ключевой национальный индикатор 11.
</t>
    </r>
    <r>
      <rPr>
        <sz val="14"/>
        <rFont val="Times New Roman"/>
        <family val="1"/>
        <charset val="204"/>
      </rPr>
      <t>Доля населения, имеющего доходы ниже величины прожиточного минимума/ниже черты бедности</t>
    </r>
    <r>
      <rPr>
        <b/>
        <sz val="14"/>
        <rFont val="Times New Roman"/>
        <family val="1"/>
        <charset val="204"/>
      </rPr>
      <t xml:space="preserve"> 
По республике</t>
    </r>
  </si>
  <si>
    <t>Мероприятие 1.142. 
МК Сатыбалды</t>
  </si>
  <si>
    <t>Мероприятие 1.140. 
МК Самбет</t>
  </si>
  <si>
    <r>
      <rPr>
        <b/>
        <sz val="14"/>
        <rFont val="Times New Roman"/>
        <family val="1"/>
        <charset val="204"/>
      </rPr>
      <t>Показатель исполнен.</t>
    </r>
    <r>
      <rPr>
        <sz val="14"/>
        <rFont val="Times New Roman"/>
        <family val="1"/>
        <charset val="204"/>
      </rPr>
      <t xml:space="preserve">                                               
Из местного бюджета Департаменту по ЧС для приобретения техники, аварийно-спасательных оборудований и другого имущества выделено  367,7 млн. тенге. 
На выделенную сумму приобретено 4 ед. техники </t>
    </r>
    <r>
      <rPr>
        <i/>
        <sz val="14"/>
        <rFont val="Times New Roman"/>
        <family val="1"/>
        <charset val="204"/>
      </rPr>
      <t>(автомобиль с комплектом водолазного оборудования – 1 ед., вездеход-болотоход – 1 ед., автомобиль ПНС-120 (КАМАЗ-43118) – 1 ед., оперативно-служебный автомобиль – 1 ед.)</t>
    </r>
    <r>
      <rPr>
        <b/>
        <i/>
        <sz val="14"/>
        <rFont val="Times New Roman"/>
        <family val="1"/>
        <charset val="204"/>
      </rPr>
      <t xml:space="preserve"> </t>
    </r>
    <r>
      <rPr>
        <sz val="14"/>
        <rFont val="Times New Roman"/>
        <family val="1"/>
        <charset val="204"/>
      </rPr>
      <t xml:space="preserve">аварийно-спасательное снаряжение и оргтехника </t>
    </r>
    <r>
      <rPr>
        <i/>
        <sz val="14"/>
        <rFont val="Times New Roman"/>
        <family val="1"/>
        <charset val="204"/>
      </rPr>
      <t>(минирезак гидравлическая – 1 ед., подвесной лодочный мотор – 1 ед., переносное устройство пожаротушения (ранцевая система) - 25 ед., терминал зарядки архивирования и хранения данных – 4 ед., планшет со стилусом – 13 ед., термопринтер – 13 ед., модульное сооружение КПП – 1 ед., планшет – 24 ед., видеорегистратор – 21 ед., МФУ – 6 ед., терминал – 1 ед., компьютеры – 6 ед., плоттер – 1 ед., ноутбук – 4 ед., сканер – 2 ед., радиостанция – 4 ед., перфоратор – 1 ед., болгарка – 1 ед.)</t>
    </r>
  </si>
  <si>
    <r>
      <rPr>
        <b/>
        <sz val="14"/>
        <rFont val="Times New Roman"/>
        <family val="1"/>
        <charset val="204"/>
      </rPr>
      <t>Показатель исполнен.</t>
    </r>
    <r>
      <rPr>
        <sz val="14"/>
        <rFont val="Times New Roman"/>
        <family val="1"/>
        <charset val="204"/>
      </rPr>
      <t xml:space="preserve">
В 371 населенном пункте области оказывают услуги 392 медицинских учреждения.</t>
    </r>
  </si>
  <si>
    <r>
      <rPr>
        <b/>
        <sz val="14"/>
        <rFont val="Times New Roman"/>
        <family val="1"/>
        <charset val="204"/>
      </rPr>
      <t xml:space="preserve">Показатель исполнен.        </t>
    </r>
    <r>
      <rPr>
        <sz val="14"/>
        <rFont val="Times New Roman"/>
        <family val="1"/>
        <charset val="204"/>
      </rPr>
      <t xml:space="preserve">                                                                                                                                                                                                                                                                                                                      В 2024-2025 учебном году в 78 (61 государственных учреждениях, 6 частных, 11 загородных лагерях и центрах) внешкольных учреждениях бесплатным дополнительным образованием охвачено 68730 учащихся. Общее количество учащихся, охваченных бесплатными кружками различной направленности составляет 200100 (в школе кружками занимаются бесплатно 81906 в различных спортивных секциях, внешкольных учреждениях-68730, управлениях спорта и культуры-16105, детско-юношеских спортивных школах-33359 детей). Общее количество учащихся-231778, в результате по области доля учащихся, охваченных всеми видами дополнительного образования, составляет 86,3%.</t>
    </r>
  </si>
  <si>
    <r>
      <rPr>
        <b/>
        <sz val="14"/>
        <rFont val="Times New Roman"/>
        <family val="1"/>
        <charset val="204"/>
      </rPr>
      <t>Показатель исполнен.</t>
    </r>
    <r>
      <rPr>
        <sz val="14"/>
        <rFont val="Times New Roman"/>
        <family val="1"/>
        <charset val="204"/>
      </rPr>
      <t xml:space="preserve">
На 2024-2025 годы строительство, капитальный ремонт не запланированы.</t>
    </r>
  </si>
  <si>
    <t>2,3 раза</t>
  </si>
  <si>
    <t>в 2 раза</t>
  </si>
  <si>
    <r>
      <rPr>
        <b/>
        <sz val="14"/>
        <rFont val="Times New Roman"/>
        <family val="1"/>
        <charset val="204"/>
      </rPr>
      <t xml:space="preserve">Показатель исполнен. </t>
    </r>
    <r>
      <rPr>
        <sz val="14"/>
        <rFont val="Times New Roman"/>
        <family val="1"/>
        <charset val="204"/>
      </rPr>
      <t xml:space="preserve">
Количество ЖФВ 259 994, из них охвачено контрацепцией 125 803.</t>
    </r>
  </si>
  <si>
    <r>
      <rPr>
        <b/>
        <sz val="14"/>
        <rFont val="Times New Roman"/>
        <family val="1"/>
        <charset val="204"/>
      </rPr>
      <t>Показатель исполнен.</t>
    </r>
    <r>
      <rPr>
        <sz val="14"/>
        <rFont val="Times New Roman"/>
        <family val="1"/>
        <charset val="204"/>
      </rPr>
      <t xml:space="preserve">
В 2024 году все 825 выпускников успешно прошли независимую оценку, что составляет 100%.</t>
    </r>
  </si>
  <si>
    <r>
      <rPr>
        <b/>
        <sz val="14"/>
        <rFont val="Times New Roman"/>
        <family val="1"/>
        <charset val="204"/>
      </rPr>
      <t xml:space="preserve">Показатель исполнен. </t>
    </r>
    <r>
      <rPr>
        <sz val="14"/>
        <rFont val="Times New Roman"/>
        <family val="1"/>
        <charset val="204"/>
      </rPr>
      <t xml:space="preserve">
Исполнение показателя связано с увеличением объема средств местного бюджета по сравнению с 2019 годом в номинальном выражении  4,2 раза, объема собственных средств в 2,1 раза.</t>
    </r>
  </si>
  <si>
    <t>Согласно плану статистических работ Бюро национальной статистики Агентства Республики Казахстан по стратегическому планированию и реформам, итоги 2024 года будут опубликованы в апреле 2025 года.</t>
  </si>
  <si>
    <r>
      <rPr>
        <b/>
        <sz val="14"/>
        <rFont val="Times New Roman"/>
        <family val="1"/>
        <charset val="204"/>
      </rPr>
      <t>Показатель исполнен.</t>
    </r>
    <r>
      <rPr>
        <sz val="14"/>
        <rFont val="Times New Roman"/>
        <family val="1"/>
        <charset val="204"/>
      </rPr>
      <t xml:space="preserve">
Общее количество детей с ожирением - 46,  количество детей в возрасте 0 - 14 лет - 367 821.</t>
    </r>
  </si>
  <si>
    <r>
      <rPr>
        <b/>
        <sz val="14"/>
        <rFont val="Times New Roman"/>
        <family val="1"/>
        <charset val="204"/>
      </rPr>
      <t xml:space="preserve">Показатель исполнен. </t>
    </r>
    <r>
      <rPr>
        <sz val="14"/>
        <rFont val="Times New Roman"/>
        <family val="1"/>
        <charset val="204"/>
      </rPr>
      <t xml:space="preserve">
Общее количество населения по области  в 2024 г. составляет 1 222 553 человек, из них выявлено 110  новых  случаев.</t>
    </r>
  </si>
  <si>
    <t>в 2,5 раз</t>
  </si>
  <si>
    <r>
      <rPr>
        <b/>
        <sz val="14"/>
        <rFont val="Times New Roman"/>
        <family val="1"/>
        <charset val="204"/>
      </rPr>
      <t>Показатель исполнен.</t>
    </r>
    <r>
      <rPr>
        <sz val="14"/>
        <rFont val="Times New Roman"/>
        <family val="1"/>
        <charset val="204"/>
      </rPr>
      <t xml:space="preserve">
Число впервые выявленных заболеваний туберкулезом составило 399 человек (население области 1 222 553 человек). </t>
    </r>
  </si>
  <si>
    <r>
      <rPr>
        <b/>
        <sz val="14"/>
        <rFont val="Times New Roman"/>
        <family val="1"/>
        <charset val="204"/>
      </rPr>
      <t>Мероприятие исполнено.</t>
    </r>
    <r>
      <rPr>
        <sz val="14"/>
        <rFont val="Times New Roman"/>
        <family val="1"/>
        <charset val="204"/>
      </rPr>
      <t xml:space="preserve">
По теме "Профилактика туберкулезной инфекции" в ПМСП обучено 50 врачей.</t>
    </r>
  </si>
  <si>
    <r>
      <rPr>
        <b/>
        <sz val="14"/>
        <rFont val="Times New Roman"/>
        <family val="1"/>
        <charset val="204"/>
      </rPr>
      <t>Мероприятие исполнено.</t>
    </r>
    <r>
      <rPr>
        <sz val="14"/>
        <rFont val="Times New Roman"/>
        <family val="1"/>
        <charset val="204"/>
      </rPr>
      <t xml:space="preserve">
Охвачено всего прививками БЦЖ в роддоме и на участке 21 974 новорожденных, из них до года - 21 927.</t>
    </r>
  </si>
  <si>
    <r>
      <rPr>
        <b/>
        <sz val="14"/>
        <rFont val="Times New Roman"/>
        <family val="1"/>
        <charset val="204"/>
      </rPr>
      <t xml:space="preserve">Показатель исполнен. </t>
    </r>
    <r>
      <rPr>
        <sz val="14"/>
        <rFont val="Times New Roman"/>
        <family val="1"/>
        <charset val="204"/>
      </rPr>
      <t xml:space="preserve">
За 2024 год общее количество родившихся живыми - 24 366, умерло в перинатальных центрах 78.</t>
    </r>
  </si>
  <si>
    <r>
      <rPr>
        <b/>
        <sz val="14"/>
        <rFont val="Times New Roman"/>
        <family val="1"/>
        <charset val="204"/>
      </rPr>
      <t>Мероприятие исполнено.</t>
    </r>
    <r>
      <rPr>
        <sz val="14"/>
        <rFont val="Times New Roman"/>
        <family val="1"/>
        <charset val="204"/>
      </rPr>
      <t xml:space="preserve">
Было приобритено 8 ед. мед.оборудования для детской экстренной медицинской помощи: транспортный кювез 1ед. (32 млн. тенге) , шприцевой насос 3 ед, (2,1 млн.тенге), инкубатор для новорожденных 1 ед. (16,1 млн.тенге), фетальный монитор материи плода 2 ед (16,9 млн.тенге), аппарат ИВЛ 1ед. (19,9 млн. тенге). Сэкономленная сумма денег 11,9 млн. тенге включена в общую сумму по оснащению медицинских организаций медицинским оборудованием и направлена на приобретение других мед.оборудований</t>
    </r>
  </si>
  <si>
    <r>
      <rPr>
        <b/>
        <sz val="14"/>
        <rFont val="Times New Roman"/>
        <family val="1"/>
        <charset val="204"/>
      </rPr>
      <t>Мероприятие исполнено.</t>
    </r>
    <r>
      <rPr>
        <sz val="14"/>
        <rFont val="Times New Roman"/>
        <family val="1"/>
        <charset val="204"/>
      </rPr>
      <t xml:space="preserve">
В 2024 году освоено  167,7 млн. тенге, охвачено 624 пациента (в среднем ежемесячно 250 пациентов ).</t>
    </r>
  </si>
  <si>
    <r>
      <rPr>
        <b/>
        <sz val="14"/>
        <rFont val="Times New Roman"/>
        <family val="1"/>
        <charset val="204"/>
      </rPr>
      <t>Мероприятие исполнено.</t>
    </r>
    <r>
      <rPr>
        <sz val="14"/>
        <rFont val="Times New Roman"/>
        <family val="1"/>
        <charset val="204"/>
      </rPr>
      <t xml:space="preserve">
С сентября 2024 года начат проект ГСЗ УЗО Акимата Жамбылской области.
 За  3 и 4 квартал 2024 года сотрудниками общественного объединения «Тараз – Анти ВИЧ»  проведена работа на сумму 9,0 млн. тенге, охвачено 981 лицо.</t>
    </r>
  </si>
  <si>
    <r>
      <rPr>
        <b/>
        <sz val="14"/>
        <rFont val="Times New Roman"/>
        <family val="1"/>
        <charset val="204"/>
      </rPr>
      <t>Мероприятие исполнено.</t>
    </r>
    <r>
      <rPr>
        <sz val="14"/>
        <rFont val="Times New Roman"/>
        <family val="1"/>
        <charset val="204"/>
      </rPr>
      <t xml:space="preserve">
Проведено  32 оперативно-профилактических мероприятия «Безопасная дорога», «Внимание дети!», «Автобус», «Перевозщик» «Нелегельный перевозщик», «Иностранный ТС» и.т.д   В средствах массовой информации опубликовано около 10 тыс материалов и публикаций. Кроме того было выявлено 757 736 правонарушений  ПДД </t>
    </r>
    <r>
      <rPr>
        <i/>
        <sz val="14"/>
        <rFont val="Times New Roman"/>
        <family val="1"/>
        <charset val="204"/>
      </rPr>
      <t>(правила дорожного движения).</t>
    </r>
  </si>
  <si>
    <r>
      <rPr>
        <b/>
        <sz val="14"/>
        <rFont val="Times New Roman"/>
        <family val="1"/>
        <charset val="204"/>
      </rPr>
      <t>Мероприятие исполнено.</t>
    </r>
    <r>
      <rPr>
        <sz val="14"/>
        <rFont val="Times New Roman"/>
        <family val="1"/>
        <charset val="204"/>
      </rPr>
      <t xml:space="preserve">
По области имеется 723 ВОП участков, в участках имеется 1 468 средних медицинских работников, из них 884 обучены универсально-прогрессивной модели патронажной службы. 20 организаций ПМСП укомплектованы  патронажными медсестрами.</t>
    </r>
  </si>
  <si>
    <t>Согласно плану статистических работ Бюро национальной статистики Агентства Республики Казахстан по стратегическому планированию и реформам, итоги 2024 года будут опубликованы в марте 2025 года.</t>
  </si>
  <si>
    <r>
      <rPr>
        <b/>
        <sz val="14"/>
        <rFont val="Times New Roman"/>
        <family val="1"/>
        <charset val="204"/>
      </rPr>
      <t>Мероприятие исполнено.</t>
    </r>
    <r>
      <rPr>
        <sz val="14"/>
        <rFont val="Times New Roman"/>
        <family val="1"/>
        <charset val="204"/>
      </rPr>
      <t xml:space="preserve">
В Жамбылском областном реабилитационном центре внедрена методика музыкатерапии и реабилитации (тренажеры, артроматы, иппотерапия, логопедический массаж).</t>
    </r>
  </si>
  <si>
    <r>
      <rPr>
        <b/>
        <sz val="14"/>
        <rFont val="Times New Roman"/>
        <family val="1"/>
        <charset val="204"/>
      </rPr>
      <t>Мероприятие исполнено.</t>
    </r>
    <r>
      <rPr>
        <sz val="14"/>
        <rFont val="Times New Roman"/>
        <family val="1"/>
        <charset val="204"/>
      </rPr>
      <t xml:space="preserve">
Всего беременных 19 157 женщин,  из них 11 437 состоят  на учете. </t>
    </r>
  </si>
  <si>
    <t>Проект приостановлен в связи с корректировкой в ПСД.</t>
  </si>
  <si>
    <r>
      <rPr>
        <b/>
        <sz val="14"/>
        <rFont val="Times New Roman"/>
        <family val="1"/>
        <charset val="204"/>
      </rPr>
      <t>Мероприятие исполнено.</t>
    </r>
    <r>
      <rPr>
        <sz val="14"/>
        <rFont val="Times New Roman"/>
        <family val="1"/>
        <charset val="204"/>
      </rPr>
      <t xml:space="preserve">
Всего акушер-гинекологов 127, из них все прошли курсы повышения квалификации. </t>
    </r>
  </si>
  <si>
    <r>
      <rPr>
        <b/>
        <sz val="14"/>
        <rFont val="Times New Roman"/>
        <family val="1"/>
        <charset val="204"/>
      </rPr>
      <t xml:space="preserve">Показатель исполнен. </t>
    </r>
    <r>
      <rPr>
        <sz val="14"/>
        <rFont val="Times New Roman"/>
        <family val="1"/>
        <charset val="204"/>
      </rPr>
      <t xml:space="preserve">
Количество женщин в группах наблюдения 1А, 2А, 3А, 4А - 20 086, из них охват прегравидарной подготовкой женщин группы 1А, 2А, 3А, 4А - 15 769.</t>
    </r>
  </si>
  <si>
    <r>
      <rPr>
        <b/>
        <sz val="14"/>
        <rFont val="Times New Roman"/>
        <family val="1"/>
        <charset val="204"/>
      </rPr>
      <t>Мероприятие исполнено.</t>
    </r>
    <r>
      <rPr>
        <sz val="14"/>
        <rFont val="Times New Roman"/>
        <family val="1"/>
        <charset val="204"/>
      </rPr>
      <t xml:space="preserve">
Всего по области 551 акушерка, из них на 3 уровне укомплектованы 20 акушерок с доведением количества акушерок 1 к 2 беременным женщинам в родах.  </t>
    </r>
  </si>
  <si>
    <r>
      <rPr>
        <b/>
        <sz val="14"/>
        <rFont val="Times New Roman"/>
        <family val="1"/>
        <charset val="204"/>
      </rPr>
      <t>Мероприятие исполнено.</t>
    </r>
    <r>
      <rPr>
        <sz val="14"/>
        <rFont val="Times New Roman"/>
        <family val="1"/>
        <charset val="204"/>
      </rPr>
      <t xml:space="preserve">
По области имеется 1 обученный координатор по совершенствованию работы кабинетов планирования семьи.</t>
    </r>
  </si>
  <si>
    <t>в 3,7 раз</t>
  </si>
  <si>
    <r>
      <rPr>
        <b/>
        <sz val="14"/>
        <rFont val="Times New Roman"/>
        <family val="1"/>
        <charset val="204"/>
      </rPr>
      <t xml:space="preserve">Показатель исполнен. </t>
    </r>
    <r>
      <rPr>
        <sz val="14"/>
        <rFont val="Times New Roman"/>
        <family val="1"/>
        <charset val="204"/>
      </rPr>
      <t xml:space="preserve">
Заболеваемость анемией среди беременных женщин в возрасте 15-49 лет - 3 584, всего беременных 21 200.</t>
    </r>
  </si>
  <si>
    <r>
      <rPr>
        <b/>
        <sz val="14"/>
        <rFont val="Times New Roman"/>
        <family val="1"/>
        <charset val="204"/>
      </rPr>
      <t>Мероприятие исполнено.</t>
    </r>
    <r>
      <rPr>
        <sz val="14"/>
        <rFont val="Times New Roman"/>
        <family val="1"/>
        <charset val="204"/>
      </rPr>
      <t xml:space="preserve">
В целях повышения уровня профессиональной квалификации медицинских работников в республике и ведущих медицинских клиниках зарубежных стран в 2024 году повысили квалификацию 29 врачей акушеров-гинекологов.</t>
    </r>
  </si>
  <si>
    <t>в 4,6 раз</t>
  </si>
  <si>
    <r>
      <rPr>
        <b/>
        <sz val="14"/>
        <rFont val="Times New Roman"/>
        <family val="1"/>
        <charset val="204"/>
      </rPr>
      <t>Мероприятие исполнено.</t>
    </r>
    <r>
      <rPr>
        <sz val="14"/>
        <rFont val="Times New Roman"/>
        <family val="1"/>
        <charset val="204"/>
      </rPr>
      <t xml:space="preserve">
Проведен всего по иммунопрофилактике 91 семинар (с охватом 2836 медработников).</t>
    </r>
  </si>
  <si>
    <r>
      <rPr>
        <b/>
        <sz val="14"/>
        <rFont val="Times New Roman"/>
        <family val="1"/>
        <charset val="204"/>
      </rPr>
      <t>Мероприятие исполнено.</t>
    </r>
    <r>
      <rPr>
        <sz val="14"/>
        <rFont val="Times New Roman"/>
        <family val="1"/>
        <charset val="204"/>
      </rPr>
      <t xml:space="preserve">
Всего проведено 54 мероприятии (11 телепередач и 43 круглых стола) со специалистами религиозных служб и с родителями. </t>
    </r>
  </si>
  <si>
    <r>
      <rPr>
        <b/>
        <sz val="14"/>
        <rFont val="Times New Roman"/>
        <family val="1"/>
        <charset val="204"/>
      </rPr>
      <t>Показатель исполнен.</t>
    </r>
    <r>
      <rPr>
        <sz val="14"/>
        <rFont val="Times New Roman"/>
        <family val="1"/>
        <charset val="204"/>
      </rPr>
      <t xml:space="preserve">
Для решения задач гражданской защиты решением акима области от 20 марта 2024 года №1 создана медицинская служба гражданской защиты Жамбылской области.
Медицинская служба создана на базе Управления здравоохранения акимата Жамбылской области, в состав службы входят 72 структуры, 1506 человек с личным составом, 171 единица техники.
На сегодняшний день на учете в областном центре крови состоит проверенный кадровый донор и имеет достаточный запас необходимых компонентов крови.
Также пострадавшим гражданам предусмотрены дополнительные койки, запасы медикаментов в городских многопрофильных, жамбылских областных многопрофильных, жамбылских областных многопрофильных детских больницах.
При необходимости для консультативной помощи или транспортировки задействована санитарная авиация (автомобили, оснащенные специальным медицинским оборудованием, самолет (ТОО«Новый мир», ТОО «Южное небо») и вертолет (Eurocopter EC-145 АО «Казавиауправление»).</t>
    </r>
  </si>
  <si>
    <r>
      <rPr>
        <b/>
        <sz val="14"/>
        <rFont val="Times New Roman"/>
        <family val="1"/>
        <charset val="204"/>
      </rPr>
      <t>Мероприятие исполнено.</t>
    </r>
    <r>
      <rPr>
        <sz val="14"/>
        <rFont val="Times New Roman"/>
        <family val="1"/>
        <charset val="204"/>
      </rPr>
      <t xml:space="preserve">
На базе «Национального центра научных исследований, подготовки и обучении в сфере гражданской защиты МЧС РК» прошел 1 сотрудник управления здравоохранения. </t>
    </r>
  </si>
  <si>
    <r>
      <rPr>
        <b/>
        <sz val="14"/>
        <rFont val="Times New Roman"/>
        <family val="1"/>
        <charset val="204"/>
      </rPr>
      <t xml:space="preserve">Показатель исполнен. </t>
    </r>
    <r>
      <rPr>
        <sz val="14"/>
        <rFont val="Times New Roman"/>
        <family val="1"/>
        <charset val="204"/>
      </rPr>
      <t xml:space="preserve">
Всего медицинских работников сельского населения 7 777,  количество сельского населения - 687 052.</t>
    </r>
  </si>
  <si>
    <r>
      <rPr>
        <b/>
        <sz val="14"/>
        <rFont val="Times New Roman"/>
        <family val="1"/>
        <charset val="204"/>
      </rPr>
      <t xml:space="preserve">Мероприятие исполнено. </t>
    </r>
    <r>
      <rPr>
        <sz val="14"/>
        <rFont val="Times New Roman"/>
        <family val="1"/>
        <charset val="204"/>
      </rPr>
      <t xml:space="preserve">
Всего 82 резидента получают углубленное медицинское образование в организациях образования, реализующих программы последипломного образования за счет местного бюджета </t>
    </r>
    <r>
      <rPr>
        <i/>
        <sz val="14"/>
        <rFont val="Times New Roman"/>
        <family val="1"/>
        <charset val="204"/>
      </rPr>
      <t>(в Казахском национальном  медицинском университете им. С.Ж.Асфендиярова 58 резидентов, Западно-Казахстанском медицинском  университете им. М.Оспанова 5 резидентов, «Медицинском университете Астана» 19 резидентов).</t>
    </r>
  </si>
  <si>
    <r>
      <rPr>
        <b/>
        <sz val="14"/>
        <rFont val="Times New Roman"/>
        <family val="1"/>
        <charset val="204"/>
      </rPr>
      <t xml:space="preserve">Мероприятие исполнено. </t>
    </r>
    <r>
      <rPr>
        <sz val="14"/>
        <rFont val="Times New Roman"/>
        <family val="1"/>
        <charset val="204"/>
      </rPr>
      <t xml:space="preserve">
В 2024 году в регион прибыло 90 молодых специалистов, 24 - в город, 66 -  в районы </t>
    </r>
    <r>
      <rPr>
        <i/>
        <sz val="14"/>
        <rFont val="Times New Roman"/>
        <family val="1"/>
        <charset val="204"/>
      </rPr>
      <t>(Байзак - 12, Жамбыл- 13, Жуалы- 4, Кордай -12, Мойынкум- 2, Т. Рыскулов- 3, Шу -8, Мерке -9, Сарысу- 2, Талас -1).</t>
    </r>
  </si>
  <si>
    <r>
      <rPr>
        <b/>
        <sz val="14"/>
        <rFont val="Times New Roman"/>
        <family val="1"/>
        <charset val="204"/>
      </rPr>
      <t xml:space="preserve">Мероприятие исполнено. </t>
    </r>
    <r>
      <rPr>
        <sz val="14"/>
        <rFont val="Times New Roman"/>
        <family val="1"/>
        <charset val="204"/>
      </rPr>
      <t xml:space="preserve">
62 доктора обучавшиеся за счет местного бюджета в резидентуре, прибыли на работу с обязательством проработать 5  лет в государственных медицинских организациях Жамбылской области.</t>
    </r>
  </si>
  <si>
    <r>
      <rPr>
        <b/>
        <sz val="14"/>
        <rFont val="Times New Roman"/>
        <family val="1"/>
        <charset val="204"/>
      </rPr>
      <t xml:space="preserve">Мероприятие исполнено. </t>
    </r>
    <r>
      <rPr>
        <sz val="14"/>
        <rFont val="Times New Roman"/>
        <family val="1"/>
        <charset val="204"/>
      </rPr>
      <t xml:space="preserve">
В целях развития способностей сотрудника, раскрытия его возможностей, профессионалами внедрена система наставничества.  В 2024 году за 62 специалистами закреплено 47 наставников.</t>
    </r>
  </si>
  <si>
    <r>
      <rPr>
        <b/>
        <sz val="14"/>
        <rFont val="Times New Roman"/>
        <family val="1"/>
        <charset val="204"/>
      </rPr>
      <t xml:space="preserve">Мероприятие исполнено. </t>
    </r>
    <r>
      <rPr>
        <sz val="14"/>
        <rFont val="Times New Roman"/>
        <family val="1"/>
        <charset val="204"/>
      </rPr>
      <t xml:space="preserve">
Повышение квалификации прошли 5 врачей в "Национальном исследовательском центре акушерства, гинекологии и перинатологии" имени Академика  В.И.Кулакова, Российская Федерация,  8 специалистов в Великобритании.</t>
    </r>
  </si>
  <si>
    <r>
      <rPr>
        <b/>
        <sz val="14"/>
        <rFont val="Times New Roman"/>
        <family val="1"/>
        <charset val="204"/>
      </rPr>
      <t xml:space="preserve">Показатель исполнен. </t>
    </r>
    <r>
      <rPr>
        <sz val="14"/>
        <rFont val="Times New Roman"/>
        <family val="1"/>
        <charset val="204"/>
      </rPr>
      <t xml:space="preserve">
Из числа населения 1 222 553 человек, охвачены системой ОСМС 978 042 человек.</t>
    </r>
  </si>
  <si>
    <r>
      <rPr>
        <b/>
        <sz val="14"/>
        <rFont val="Times New Roman"/>
        <family val="1"/>
        <charset val="204"/>
      </rPr>
      <t xml:space="preserve">Мероприятие исполнено. </t>
    </r>
    <r>
      <rPr>
        <sz val="14"/>
        <rFont val="Times New Roman"/>
        <family val="1"/>
        <charset val="204"/>
      </rPr>
      <t xml:space="preserve">
В Жамбылской области из 60 медицинских организации, прошли аккредитацию 35 (58%) медицинских организаций.</t>
    </r>
  </si>
  <si>
    <r>
      <rPr>
        <b/>
        <sz val="14"/>
        <rFont val="Times New Roman"/>
        <family val="1"/>
        <charset val="204"/>
      </rPr>
      <t xml:space="preserve">Мероприятие исполнено. 
</t>
    </r>
    <r>
      <rPr>
        <sz val="14"/>
        <rFont val="Times New Roman"/>
        <family val="1"/>
        <charset val="204"/>
      </rPr>
      <t xml:space="preserve"> Все 10 кабинетов телемедицины оснащены (Polycom 310 Real Prense в комплекте (камера, микрофон))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</si>
  <si>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выписано через социальный кошелек 44 154 рецептов, что составило 5,8%.</t>
    </r>
  </si>
  <si>
    <r>
      <rPr>
        <b/>
        <sz val="14"/>
        <rFont val="Times New Roman"/>
        <family val="1"/>
        <charset val="204"/>
      </rPr>
      <t xml:space="preserve">Показатель исполнен. </t>
    </r>
    <r>
      <rPr>
        <sz val="14"/>
        <rFont val="Times New Roman"/>
        <family val="1"/>
        <charset val="204"/>
      </rPr>
      <t xml:space="preserve">
В области функционирует 392 объекта здравоохранения </t>
    </r>
    <r>
      <rPr>
        <i/>
        <sz val="14"/>
        <rFont val="Times New Roman"/>
        <family val="1"/>
        <charset val="204"/>
      </rPr>
      <t xml:space="preserve">(28 больничных организаций, 27 поликлиник, 121 врачебных амбулаторий, 58 фельдшерско-акушерских пунктов, 152 медицинских пункта, 6 прочих). </t>
    </r>
    <r>
      <rPr>
        <sz val="14"/>
        <rFont val="Times New Roman"/>
        <family val="1"/>
        <charset val="204"/>
      </rPr>
      <t>В 2024 году на 6,8 млрд. тенге осуществлено строительство 24 объектов здравоохранения, из них 20 введены в эксплуатацию, 2 медицинских учреждения охвачены капитальным ремонтом, 1 объект завершен, 1 - переходящий на 2025 год.</t>
    </r>
  </si>
  <si>
    <r>
      <rPr>
        <b/>
        <sz val="14"/>
        <rFont val="Times New Roman"/>
        <family val="1"/>
        <charset val="204"/>
      </rPr>
      <t>Мероприятие исполнено.</t>
    </r>
    <r>
      <rPr>
        <sz val="14"/>
        <rFont val="Times New Roman"/>
        <family val="1"/>
        <charset val="204"/>
      </rPr>
      <t xml:space="preserve">
В 2024 году на проведение капитального ремонта объектов здравоохранения выделено 1,4 млрд. тенге. Освоено 1076,1 млн.тенге, из них 727,7 млн.тенге на капремонт Жамбылской областной инфекционной больницы, капремонт завершен, акт приемки от 13.12.2024 г. 
Выделенные средства на капремонт Областного психиатрический диспансера является переходящим на 2025 год. </t>
    </r>
  </si>
  <si>
    <r>
      <rPr>
        <b/>
        <sz val="14"/>
        <rFont val="Times New Roman"/>
        <family val="1"/>
        <charset val="204"/>
      </rPr>
      <t>Мероприятие исполнено.</t>
    </r>
    <r>
      <rPr>
        <sz val="14"/>
        <rFont val="Times New Roman"/>
        <family val="1"/>
        <charset val="204"/>
      </rPr>
      <t xml:space="preserve">
В 144 дошкольных организациях области открыты консультационные пункты. Сведения о консультационных пунктах 144 дошкольных организаций  размещены в социальных сетях (на страницах Инстаграм, Фейсбук) и на сайтах, охвачено 1518 родителей, 1335 детей. Также для детей, не посещавших дошкольные организации, в сети Ютуб работает канал «САМГА БАЛАПАН".</t>
    </r>
  </si>
  <si>
    <r>
      <rPr>
        <b/>
        <sz val="14"/>
        <rFont val="Times New Roman"/>
        <family val="1"/>
        <charset val="204"/>
      </rPr>
      <t xml:space="preserve">Индикатор исполнен.   </t>
    </r>
    <r>
      <rPr>
        <sz val="14"/>
        <rFont val="Times New Roman"/>
        <family val="1"/>
        <charset val="204"/>
      </rPr>
      <t xml:space="preserve">                                                                                                                                                                                                                                                             Оценочные работы, соответствующие критериям оценки качества дошкольных организаций проведены в 618 дошкольных организациях региона.  В результате был определен рейтинг. На высоком уровне 356 (57,6%), на среднем уровне 255 (41,2%), на низком уровне 7 (1,1%). </t>
    </r>
  </si>
  <si>
    <r>
      <rPr>
        <b/>
        <sz val="14"/>
        <rFont val="Times New Roman"/>
        <family val="1"/>
        <charset val="204"/>
      </rPr>
      <t>Мероприятие исполнено.</t>
    </r>
    <r>
      <rPr>
        <sz val="14"/>
        <rFont val="Times New Roman"/>
        <family val="1"/>
        <charset val="204"/>
      </rPr>
      <t xml:space="preserve">
В 2024 году размещен государственный дошкольный образовательный заказ на 65182 места. Полностью освоены средства, выделенные на финансирование государственного образовательного заказа.</t>
    </r>
  </si>
  <si>
    <r>
      <rPr>
        <b/>
        <sz val="14"/>
        <rFont val="Times New Roman"/>
        <family val="1"/>
        <charset val="204"/>
      </rPr>
      <t xml:space="preserve">Показатель исполнен.    </t>
    </r>
    <r>
      <rPr>
        <sz val="14"/>
        <rFont val="Times New Roman"/>
        <family val="1"/>
        <charset val="204"/>
      </rPr>
      <t xml:space="preserve">                                                                                                                                                                                                                                                                            В области всего 6648 педагогов, из них заведующие, методисты и восптатели-4410. Контингент педагогов с профильным образованием -3106. Доля охвата педагогов с профильным образованием составляет 70,4%.</t>
    </r>
  </si>
  <si>
    <r>
      <rPr>
        <b/>
        <sz val="14"/>
        <color theme="1"/>
        <rFont val="Times New Roman"/>
        <family val="1"/>
        <charset val="204"/>
      </rPr>
      <t xml:space="preserve">Показатель исполнен.      </t>
    </r>
    <r>
      <rPr>
        <sz val="14"/>
        <color theme="1"/>
        <rFont val="Times New Roman"/>
        <family val="1"/>
        <charset val="204"/>
      </rPr>
      <t xml:space="preserve">                                                                                                                                                                                                                                                                   Общее количество педагогов в дошкольных организациях образования-4470. Педагоги проходят курсы повышения квалификации раз в 3 года. В 2022 году прошли курсы - 1012, в 2023 году - 895, в 2024 году - 849 педагогов. Всего за 3 года курсами охвачено 2756 педагогов, что составило 61,7%.</t>
    </r>
  </si>
  <si>
    <r>
      <rPr>
        <b/>
        <sz val="14"/>
        <color rgb="FF202124"/>
        <rFont val="Times New Roman"/>
        <family val="1"/>
        <charset val="204"/>
      </rPr>
      <t xml:space="preserve">Мероприятие исполнено.       </t>
    </r>
    <r>
      <rPr>
        <sz val="14"/>
        <color rgb="FF202124"/>
        <rFont val="Times New Roman"/>
        <family val="1"/>
        <charset val="204"/>
      </rPr>
      <t xml:space="preserve">                                                                                                                                                                                                                                                                    Всего в области 849 педагогов организаций дошкольного образования прошли курсы повышения квалификации. Из них: заведующие, методисты, психологи и воспитатели – 729, педагоги дошкольных учреждений – 120.</t>
    </r>
  </si>
  <si>
    <r>
      <rPr>
        <b/>
        <sz val="14"/>
        <rFont val="Times New Roman"/>
        <family val="1"/>
        <charset val="204"/>
      </rPr>
      <t>Мероприятие исполнено.</t>
    </r>
    <r>
      <rPr>
        <sz val="14"/>
        <rFont val="Times New Roman"/>
        <family val="1"/>
        <charset val="204"/>
      </rPr>
      <t xml:space="preserve">
В области 52 педагога /40 школ, 12 колледжей/ являются обладателями нагрудного знака «Үздік педагог». Из 52 педагогов - 22 учителя сельских школ, 30 учителей – городских школ. 
 Областным учебно-методическим центром в рамках проекта «Ізденіс. Тәжірибе.Нәтиже» в целях распространения передового опыта победителей конкурса «Лучший педагог», пропаганды профессиональных и новаторских идей, повышения профессиональных компетенций педагогов и оказания им методической помощи ведется работа по 4 направлениям:
І. «Үздік педагог шеберханасы» /открытие мастерских лучших педагогов;
ІІ. «Үздік ұстаздан – үздік тәжірибе» /цикл мастер-классов; 
ІІІ. «Бүгінгі жас маман – ертеңгі ұлағатты ұстаз» /виртуально-консультативный совет;
IV. «Ізденістен - тәжірибеге» /цикл интегрированных занятий.
 В рамках проекта проведено 317 мероприятий, охвачено 4728 педагогов.
</t>
    </r>
  </si>
  <si>
    <r>
      <rPr>
        <b/>
        <sz val="14"/>
        <color rgb="FFFF0000"/>
        <rFont val="Times New Roman"/>
        <family val="1"/>
        <charset val="204"/>
      </rPr>
      <t>Мероприятие не исполнено.</t>
    </r>
    <r>
      <rPr>
        <sz val="14"/>
        <rFont val="Times New Roman"/>
        <family val="1"/>
        <charset val="204"/>
      </rPr>
      <t xml:space="preserve">
В 2024 году на оснащение школьных библиотек автоматизированной библиотечной программой финансирование не выделено.  </t>
    </r>
  </si>
  <si>
    <r>
      <rPr>
        <b/>
        <sz val="14"/>
        <rFont val="Times New Roman"/>
        <family val="1"/>
        <charset val="204"/>
      </rPr>
      <t>Меропритяие исполнено.</t>
    </r>
    <r>
      <rPr>
        <sz val="14"/>
        <color theme="1"/>
        <rFont val="Times New Roman"/>
        <family val="1"/>
        <charset val="204"/>
      </rPr>
      <t xml:space="preserve">
В 2024 году открыты 18 STEM кабинетов, 19 - робототехники.</t>
    </r>
  </si>
  <si>
    <r>
      <rPr>
        <b/>
        <sz val="14"/>
        <rFont val="Times New Roman"/>
        <family val="1"/>
        <charset val="204"/>
      </rPr>
      <t>Меропритяие исполнено.</t>
    </r>
    <r>
      <rPr>
        <sz val="14"/>
        <rFont val="Times New Roman"/>
        <family val="1"/>
        <charset val="204"/>
      </rPr>
      <t xml:space="preserve">
437 школ подключены со скоростью 20-150 мбит/с. В отчетном году на обеспечение сети интернет 449 школ выделено и освоено 709,3 млн.тенге.</t>
    </r>
  </si>
  <si>
    <r>
      <rPr>
        <b/>
        <sz val="14"/>
        <rFont val="Times New Roman"/>
        <family val="1"/>
        <charset val="204"/>
      </rPr>
      <t xml:space="preserve">Показатель исполнен.  </t>
    </r>
    <r>
      <rPr>
        <sz val="14"/>
        <rFont val="Times New Roman"/>
        <family val="1"/>
        <charset val="204"/>
      </rPr>
      <t xml:space="preserve">                                                                                                                                                                                                                                                                               В 2024 году все 449 школ области обеспечены сетью интернет, из них 12 школ подключены со скоростью до 20 мбит/с.</t>
    </r>
  </si>
  <si>
    <r>
      <rPr>
        <b/>
        <sz val="14"/>
        <rFont val="Times New Roman"/>
        <family val="1"/>
        <charset val="204"/>
      </rPr>
      <t>Мероприятие исполнено.</t>
    </r>
    <r>
      <rPr>
        <sz val="14"/>
        <rFont val="Times New Roman"/>
        <family val="1"/>
        <charset val="204"/>
      </rPr>
      <t xml:space="preserve">
Уточненным планом предусмотрено 218,8 млн.тенге. Дополнительно выделены 7,5 млн тенге в связи с изменением срока обучения 30 человек от общего количество по специальности программиста с 2 месяцев на 3 месяца. 
На обучение безработных в образовательных учреждениях по заявкам работодателей направлено 917 человек, из них трудоустроены 864 человека.  </t>
    </r>
  </si>
  <si>
    <r>
      <rPr>
        <b/>
        <sz val="14"/>
        <rFont val="Times New Roman"/>
        <family val="1"/>
        <charset val="204"/>
      </rPr>
      <t>Мероприятие исполнено.</t>
    </r>
    <r>
      <rPr>
        <sz val="14"/>
        <rFont val="Times New Roman"/>
        <family val="1"/>
        <charset val="204"/>
      </rPr>
      <t xml:space="preserve">
Уточненым планом предусмотрено 127,9 млн.тенге</t>
    </r>
    <r>
      <rPr>
        <b/>
        <sz val="14"/>
        <rFont val="Times New Roman"/>
        <family val="1"/>
        <charset val="204"/>
      </rPr>
      <t xml:space="preserve">. </t>
    </r>
    <r>
      <rPr>
        <sz val="14"/>
        <rFont val="Times New Roman"/>
        <family val="1"/>
        <charset val="204"/>
      </rPr>
      <t xml:space="preserve">Из-за досрочно прекративших производственное обучение безработных у работодателей  </t>
    </r>
    <r>
      <rPr>
        <i/>
        <sz val="14"/>
        <rFont val="Times New Roman"/>
        <family val="1"/>
        <charset val="204"/>
      </rPr>
      <t>(по причине смены адреса,  призыва в армию и т.д.),</t>
    </r>
    <r>
      <rPr>
        <sz val="14"/>
        <rFont val="Times New Roman"/>
        <family val="1"/>
        <charset val="204"/>
      </rPr>
      <t xml:space="preserve"> сэкономленные 5,2 млн. тенге переведены на обучение безработных в образовательных учреждениях и полностью освоены.
 На обучение безработных у работодателей направлено 389 человек, из них  трудоустроены  370 человек. </t>
    </r>
  </si>
  <si>
    <r>
      <rPr>
        <b/>
        <sz val="14"/>
        <rFont val="Times New Roman"/>
        <family val="1"/>
        <charset val="204"/>
      </rPr>
      <t>Мероприятие исполнено.</t>
    </r>
    <r>
      <rPr>
        <sz val="14"/>
        <rFont val="Times New Roman"/>
        <family val="1"/>
        <charset val="204"/>
      </rPr>
      <t xml:space="preserve">
На социальные рабочие места привлечено 811 безработных. </t>
    </r>
  </si>
  <si>
    <r>
      <rPr>
        <b/>
        <sz val="14"/>
        <rFont val="Times New Roman"/>
        <family val="1"/>
        <charset val="204"/>
      </rPr>
      <t>Мероприятие исполнено.</t>
    </r>
    <r>
      <rPr>
        <sz val="14"/>
        <rFont val="Times New Roman"/>
        <family val="1"/>
        <charset val="204"/>
      </rPr>
      <t xml:space="preserve">
На онлайн обучение по необходимым навыкам на платформе еnbek.kz направлено 3257 человек.</t>
    </r>
  </si>
  <si>
    <r>
      <rPr>
        <b/>
        <sz val="14"/>
        <color theme="1"/>
        <rFont val="Times New Roman"/>
        <family val="1"/>
        <charset val="204"/>
      </rPr>
      <t>Мероприятие исполнено.</t>
    </r>
    <r>
      <rPr>
        <sz val="14"/>
        <color theme="1"/>
        <rFont val="Times New Roman"/>
        <family val="1"/>
        <charset val="204"/>
      </rPr>
      <t xml:space="preserve">
Уточненным планом предусмотрено 9084,8 млн. тенге. В связи с самовольным прекращением 1612 человек от указанной меры, сэкономлены средства в сумме 7,2 млн. тенге. Средства направлены на меры  по "Обучению безработных в образовательных учреждениях по заявкам работодателей" и "Контракт поколений"
На оплачиваемые общественные работы привлечены 10427 безработных. </t>
    </r>
  </si>
  <si>
    <r>
      <rPr>
        <b/>
        <sz val="14"/>
        <rFont val="Times New Roman"/>
        <family val="1"/>
        <charset val="204"/>
      </rPr>
      <t>Мероприятие исполнено.</t>
    </r>
    <r>
      <rPr>
        <sz val="14"/>
        <rFont val="Times New Roman"/>
        <family val="1"/>
        <charset val="204"/>
      </rPr>
      <t xml:space="preserve">
На молодежную практику привлечены 2660 безработных. Выделенные средства полностью освоены. </t>
    </r>
  </si>
  <si>
    <r>
      <rPr>
        <b/>
        <sz val="14"/>
        <rFont val="Times New Roman"/>
        <family val="1"/>
        <charset val="204"/>
      </rPr>
      <t>Мероприятие исполнено.</t>
    </r>
    <r>
      <rPr>
        <sz val="14"/>
        <rFont val="Times New Roman"/>
        <family val="1"/>
        <charset val="204"/>
      </rPr>
      <t xml:space="preserve">
1845 человек из числа лиц старше 50 лет направлены на работу. Выделенные средства полностью освоены. </t>
    </r>
  </si>
  <si>
    <r>
      <rPr>
        <b/>
        <sz val="14"/>
        <rFont val="Times New Roman"/>
        <family val="1"/>
        <charset val="204"/>
      </rPr>
      <t>Мероприятие исполнено.</t>
    </r>
    <r>
      <rPr>
        <sz val="14"/>
        <rFont val="Times New Roman"/>
        <family val="1"/>
        <charset val="204"/>
      </rPr>
      <t xml:space="preserve">
На первое рабочее место направлено 1140 человек. Выделенные средства полностью освоены. </t>
    </r>
  </si>
  <si>
    <r>
      <rPr>
        <b/>
        <sz val="14"/>
        <rFont val="Times New Roman"/>
        <family val="1"/>
        <charset val="204"/>
      </rPr>
      <t>Мероприятие исполнено.</t>
    </r>
    <r>
      <rPr>
        <sz val="14"/>
        <rFont val="Times New Roman"/>
        <family val="1"/>
        <charset val="204"/>
      </rPr>
      <t xml:space="preserve">
22 лица с инвалидностью направлены на работу по субсидируемым рабочим местам. Выделенные средства полностью освоены. </t>
    </r>
  </si>
  <si>
    <r>
      <rPr>
        <b/>
        <sz val="14"/>
        <rFont val="Times New Roman"/>
        <family val="1"/>
        <charset val="204"/>
      </rPr>
      <t>Мероприятие исполнено.</t>
    </r>
    <r>
      <rPr>
        <sz val="14"/>
        <rFont val="Times New Roman"/>
        <family val="1"/>
        <charset val="204"/>
      </rPr>
      <t xml:space="preserve">
Уточненным планом  предусмотрено 13,2 млн. тенге. Дополнительно 7,8 млн тенге   выплачены переходящим 6 лицам с 2023 года.                                                                             По проекту «Контракт поколений» направлено 32 человека.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</si>
  <si>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11 лиц с инвалидностью направлены на работу по субсидируемым рабочим местам.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</si>
  <si>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Уточненным планом предусмотрено 1488,6 млн. тенге. В связи с самовольным возвратом предоставленного гранта 400 МРП на реализацию бизнес идей двух лиц в сумме 2,9 млн. тенге, средства были переведены на меру «Контракт поколений».
 В 2024 году  в рамках «Национального проекта по развитию предпринимательства» выдано 1009 грантов. Выделенные средства полностью освоены. </t>
    </r>
  </si>
  <si>
    <t>Задача 1: Создание комфортной среды для жителей села и городов</t>
  </si>
  <si>
    <t>в 2,6 раз</t>
  </si>
  <si>
    <r>
      <rPr>
        <b/>
        <sz val="14"/>
        <rFont val="Times New Roman"/>
        <family val="1"/>
        <charset val="204"/>
      </rPr>
      <t>Мероприятие исполнено.</t>
    </r>
    <r>
      <rPr>
        <sz val="14"/>
        <rFont val="Times New Roman"/>
        <family val="1"/>
        <charset val="204"/>
      </rPr>
      <t xml:space="preserve">
Для улучшения материально-технической базы объектов образования в 2024 году выделено 3,1 млрд тенге, и были приобретены 402 новых модифицированных кабинета (85 химии, 92 физики, 86 биологии), 18 STEM, 19 кабинетов робототехники, 52 кабинета мужской технологии, 49 кабинетов женской технологии, 1 лингафонно-мультимедийный кабинет, а также школьная мебель и средства безопасности. </t>
    </r>
  </si>
  <si>
    <r>
      <rPr>
        <b/>
        <sz val="14"/>
        <rFont val="Times New Roman"/>
        <family val="1"/>
        <charset val="204"/>
      </rPr>
      <t>Мероприятие исполнено.</t>
    </r>
    <r>
      <rPr>
        <sz val="14"/>
        <rFont val="Times New Roman"/>
        <family val="1"/>
        <charset val="204"/>
      </rPr>
      <t xml:space="preserve">
В 2024 году выделено 30 грантов, выделенные средства полностью освоены.   Гранты выделены по педагогическим, сельскохозяйственным, информационно-технологическим и медицинским специальностям.</t>
    </r>
  </si>
  <si>
    <r>
      <rPr>
        <b/>
        <sz val="14"/>
        <rFont val="Times New Roman"/>
        <family val="1"/>
        <charset val="204"/>
      </rPr>
      <t xml:space="preserve">Показатель исполнен.     </t>
    </r>
    <r>
      <rPr>
        <sz val="14"/>
        <rFont val="Times New Roman"/>
        <family val="1"/>
        <charset val="204"/>
      </rPr>
      <t xml:space="preserve">                                                                                                                                                                                                                                                                                                                                                                                                                                                                                                                                                                                                                                                                                                                                                                                                  В области 618 дошкольных организациях воспитываются 63059 детей в возрасте от 2 до 6 лет (из них 278 частных, количество детей 29613). В дошкольных организациях охвачено 49884 ребенка в возрасте от 3 до 6 лет, в группах предшкольной подготовки - 11551 ребенок (100%). Общее количество охваченных детей составило - 74610. Количество детей в очереди-3852. В области 78462 ребенка в возрасте от 2 до 6 лет. 
 В 2024 году в целях увеличения доли охвата дошкольными организациями детей в возрасте от 2 до 6 лет  открыто 32 частных дошкольных организации на 3459 мест и 1 мини-центр на 20 мест.  В результате доля охвата детей в возрасте от 2 до 6 лет достигла 95,1%.</t>
    </r>
  </si>
  <si>
    <r>
      <rPr>
        <b/>
        <sz val="14"/>
        <rFont val="Times New Roman"/>
        <family val="1"/>
        <charset val="204"/>
      </rPr>
      <t>Мероприятие исполнено.</t>
    </r>
    <r>
      <rPr>
        <sz val="14"/>
        <rFont val="Times New Roman"/>
        <family val="1"/>
        <charset val="204"/>
      </rPr>
      <t xml:space="preserve">
Проведен капитальный ремонт старого здания средней школы №19 на станции Кумшагал в городе Тараз. (Центр детско-юношеского творчества № 2)</t>
    </r>
  </si>
  <si>
    <r>
      <rPr>
        <b/>
        <sz val="14"/>
        <rFont val="Times New Roman"/>
        <family val="1"/>
        <charset val="204"/>
      </rPr>
      <t>Мероприятие исполнено.</t>
    </r>
    <r>
      <rPr>
        <sz val="14"/>
        <rFont val="Times New Roman"/>
        <family val="1"/>
        <charset val="204"/>
      </rPr>
      <t xml:space="preserve">
На 2024 год из местного бюджета закуплено 1144 единиц медицинского оборудования. Из них  18 единиц медико-диагностического оборудования (4 - компьютерный томограф, 5 - комплексный рентген, 2 - УЗИ, 2 маммографа, 3 - флюорограф, 1 - нейронавигационная система, 1 - дуговой подвижный комплекс рентген).</t>
    </r>
  </si>
  <si>
    <r>
      <rPr>
        <b/>
        <sz val="14"/>
        <rFont val="Times New Roman"/>
        <family val="1"/>
        <charset val="204"/>
      </rPr>
      <t xml:space="preserve">Мероприятие исполнено. 
</t>
    </r>
    <r>
      <rPr>
        <sz val="14"/>
        <rFont val="Times New Roman"/>
        <family val="1"/>
        <charset val="204"/>
      </rPr>
      <t>Всего 82 резидента получают углубленное медицинское образование в организациях образования, реализующих программы последипломного образования за счет местного бюджета (в Казахском национальном  медицинском университете им. С.Ж.Асфендиярова 58 резидентов, Западно-Казахстанском медицинском  университете им. М.Оспанова 5 резидентов, «Медицинском университете Астана» 19 резидентов).</t>
    </r>
  </si>
  <si>
    <r>
      <rPr>
        <b/>
        <sz val="14"/>
        <rFont val="Times New Roman"/>
        <family val="1"/>
        <charset val="204"/>
      </rPr>
      <t>Показатель исполнен.</t>
    </r>
    <r>
      <rPr>
        <sz val="14"/>
        <rFont val="Times New Roman"/>
        <family val="1"/>
        <charset val="204"/>
      </rPr>
      <t xml:space="preserve">
Уровень охвата объектами культуры - 84,8%. В 371 СНП Функционируют 179 объектов культуры (211 объектов культуры - 100%)
</t>
    </r>
  </si>
  <si>
    <r>
      <rPr>
        <b/>
        <sz val="14"/>
        <rFont val="Times New Roman"/>
        <family val="1"/>
        <charset val="204"/>
      </rPr>
      <t>Мероприятие исполнено.</t>
    </r>
    <r>
      <rPr>
        <sz val="14"/>
        <rFont val="Times New Roman"/>
        <family val="1"/>
        <charset val="204"/>
      </rPr>
      <t xml:space="preserve">
В 2024 году проведен и завершен капитальный ремонт 2 объектов культуры </t>
    </r>
    <r>
      <rPr>
        <i/>
        <sz val="14"/>
        <rFont val="Times New Roman"/>
        <family val="1"/>
        <charset val="204"/>
      </rPr>
      <t>(село Аса Жамбылского района-317,4 млн. тенге, село Д. Кунаево района Т. Рыскулова-88,0 млн. тенге).</t>
    </r>
  </si>
  <si>
    <r>
      <rPr>
        <b/>
        <sz val="14"/>
        <rFont val="Times New Roman"/>
        <family val="1"/>
        <charset val="204"/>
      </rPr>
      <t>Мероприятие исполнено.</t>
    </r>
    <r>
      <rPr>
        <sz val="14"/>
        <rFont val="Times New Roman"/>
        <family val="1"/>
        <charset val="204"/>
      </rPr>
      <t xml:space="preserve">
16 спортивных учреждений, подведомственных управлению спорта были оборудованы материально-технической базой </t>
    </r>
    <r>
      <rPr>
        <i/>
        <sz val="14"/>
        <rFont val="Times New Roman"/>
        <family val="1"/>
        <charset val="204"/>
      </rPr>
      <t xml:space="preserve">(дизельный генератор, кондиционер, офисный компьютер, электрический насос, принтер, спортивный батут, татами, отопительный котел, водяной насос и др.) </t>
    </r>
  </si>
  <si>
    <r>
      <rPr>
        <b/>
        <sz val="14"/>
        <rFont val="Times New Roman"/>
        <family val="1"/>
        <charset val="204"/>
      </rPr>
      <t>Мероприятие исполнено.</t>
    </r>
    <r>
      <rPr>
        <sz val="14"/>
        <rFont val="Times New Roman"/>
        <family val="1"/>
        <charset val="204"/>
      </rPr>
      <t xml:space="preserve">
Из областного бюджета выделено 498,8 млн. тенге, установлены ночные прожекторы на 24 улицах г.Тараз. </t>
    </r>
  </si>
  <si>
    <r>
      <rPr>
        <b/>
        <sz val="14"/>
        <rFont val="Times New Roman"/>
        <family val="1"/>
        <charset val="204"/>
      </rPr>
      <t>Мероприятие исполнено.</t>
    </r>
    <r>
      <rPr>
        <sz val="14"/>
        <rFont val="Times New Roman"/>
        <family val="1"/>
        <charset val="204"/>
      </rPr>
      <t xml:space="preserve">
В 2024 году в 15 сельских населенных пунктах установлены комплексные-блок модули и  население обеспечено качественной питьевой водой.</t>
    </r>
  </si>
  <si>
    <r>
      <rPr>
        <b/>
        <sz val="14"/>
        <rFont val="Times New Roman"/>
        <family val="1"/>
        <charset val="204"/>
      </rPr>
      <t>Мероприятие исполнено.</t>
    </r>
    <r>
      <rPr>
        <sz val="14"/>
        <rFont val="Times New Roman"/>
        <family val="1"/>
        <charset val="204"/>
      </rPr>
      <t xml:space="preserve">
Отчет по исполнению инвест программы ТОО "Жамбылские электрические сети"</t>
    </r>
  </si>
  <si>
    <r>
      <rPr>
        <b/>
        <sz val="14"/>
        <rFont val="Times New Roman"/>
        <family val="1"/>
        <charset val="204"/>
      </rPr>
      <t>Показатель исполнен.</t>
    </r>
    <r>
      <rPr>
        <sz val="14"/>
        <rFont val="Times New Roman"/>
        <family val="1"/>
        <charset val="204"/>
      </rPr>
      <t xml:space="preserve">
За январь-декабрь 2024 года общая площадь введенных в эксплуатацию жилых домов составила 759,0 тыс. кв. метров. За счет бюджетных средств проведено строительство 78 многоэтажных жилых домов на 3709 квартир. По итогам года завершено строительство 26 жилых домов на 1 159 квартир. За счет частных инвестиций сдано в эксплуатацию 38 многоэтажных жилых домов на 1 547 квартир </t>
    </r>
  </si>
  <si>
    <r>
      <rPr>
        <b/>
        <sz val="14"/>
        <rFont val="Times New Roman"/>
        <family val="1"/>
        <charset val="204"/>
      </rPr>
      <t>Мероприятие исполнено.</t>
    </r>
    <r>
      <rPr>
        <sz val="14"/>
        <rFont val="Times New Roman"/>
        <family val="1"/>
        <charset val="204"/>
      </rPr>
      <t xml:space="preserve">
В 2024 году на строительство 5 арендных жилых домов на 318 квартир из областного бюджета выделено и освоено 882,8 млн. тенге. В том числе проведено строительство следующих домов: "Реконструкция 90-квартирного жилого дома №32 во 2 микрорайоне города Жанатас Сарысуского района", "Реконструкция 2 – х арендных жилых домов на 88 квартир в Таласском районе", "Строительство жилья на 80 квартир в городе Шу Шуского района", "Строительство жилья на 60 квартир в конце улицы Сулейманова в городе Тараз". По итогам года из них завершено строительство 3 домов на 148 квартир (60-ти квартирный дом в г. Тараз, два 88-ти квартирных дома в Таласском районе). Кроме того, на приобретение арендного жилья для социально уязвимых слоев населения выделено 23 203,8 млн. тенге. В результате приобретена 1671 квартира, из них 1301 квартира на праве приватизации.</t>
    </r>
  </si>
  <si>
    <r>
      <rPr>
        <b/>
        <sz val="14"/>
        <rFont val="Times New Roman"/>
        <family val="1"/>
        <charset val="204"/>
      </rPr>
      <t>Мероприятие исполнено.</t>
    </r>
    <r>
      <rPr>
        <sz val="14"/>
        <rFont val="Times New Roman"/>
        <family val="1"/>
        <charset val="204"/>
      </rPr>
      <t xml:space="preserve">
В 2024 году была проведена реконструкция 8,5 км тепловых сетей в городе Каратау (3 проекта) и в городе Тараз (1 проект). Остальные 0,7 км тепловых сетей исполнены за счет проведения ремонта тепловых сетей г. Жанатас: 
1) Выброчный капитальный ремонт тепловых сетей города Жанатас Сарысуского района Жамбылской области (1 мкр. 2 здания и от 21 дома до 29-го дома);
 2)   Выброчный капитальный ремонт тепловых сетей города Жанатас Сарысуского района Жамбылской области (от центрального парка до 2-го микрорайона).</t>
    </r>
  </si>
  <si>
    <r>
      <rPr>
        <b/>
        <sz val="14"/>
        <rFont val="Times New Roman"/>
        <family val="1"/>
        <charset val="204"/>
      </rPr>
      <t>Мероприятие исполнено.</t>
    </r>
    <r>
      <rPr>
        <sz val="14"/>
        <rFont val="Times New Roman"/>
        <family val="1"/>
        <charset val="204"/>
      </rPr>
      <t xml:space="preserve">
В 2024 году приобретено 50 ед. компьютеров  на 12 964,0 тыс. тенге, 135 ед. дополнительных  мониторов -  5 373,5 тыс. тенге, 104 ед. источника бесперебойного питания - 2 737,3 тыс. тенге,  78 ед. графических планшетов - 9 303,7 тыс. тенге, 68 ед. биометрического сканера отпечатков пальцев - 1523,2 тыс. тенге, 117 ед. вебкамер - 2948,4 тыс. тенге, 161 ед. мобильных планшетов - 50 489,6 тыс. тенге, 161 ед. мобильных термопринтеров - 5950,6 тыс. тенге, мебель 8709,8 тыс. тенге. </t>
    </r>
  </si>
  <si>
    <r>
      <rPr>
        <b/>
        <sz val="14"/>
        <rFont val="Times New Roman"/>
        <family val="1"/>
        <charset val="204"/>
      </rPr>
      <t>Мероприятие исполнено.</t>
    </r>
    <r>
      <rPr>
        <sz val="14"/>
        <rFont val="Times New Roman"/>
        <family val="1"/>
        <charset val="204"/>
      </rPr>
      <t xml:space="preserve">
Проведен капитальный ремонт (реконструкция) здания пожарной части №19 с.Толе би Шуского района. Запланированные 320,6 млн. тенге полностью освоены.  </t>
    </r>
  </si>
  <si>
    <r>
      <rPr>
        <b/>
        <sz val="14"/>
        <rFont val="Times New Roman"/>
        <family val="1"/>
        <charset val="204"/>
      </rPr>
      <t>Мероприятие исполнено.</t>
    </r>
    <r>
      <rPr>
        <sz val="14"/>
        <rFont val="Times New Roman"/>
        <family val="1"/>
        <charset val="204"/>
      </rPr>
      <t xml:space="preserve">
3 объекта культуры на 38,2 млн. тенге оснащены материально-технической базой: 1) "Жамбылский областной центр акынов айтыса жыршы термеши"- 4,0 млн. тенге; 
2) "Центр Руханият и историковедения имени Шерхана Муртазы"-16,0 млн. тенге;
3) "Жамбылская областная универсальная научная библиотека имени Ш.Уалиханова"-18,2 млн.тенге.
Запланированные оборудования полностью закуплены.
В том числе, 1,2 млн. тенге, сэкономленные на закупке оборудования для "Жамбылская областная универсальная научная библиотека имени Ш.Уалиханова", решением Жамбылского областного маслихата №19-2 от 26 ноября 2024 года возвращены в бюджет.</t>
    </r>
  </si>
  <si>
    <r>
      <rPr>
        <b/>
        <sz val="14"/>
        <rFont val="Times New Roman"/>
        <family val="1"/>
        <charset val="204"/>
      </rPr>
      <t>Мероприятие исполнено.</t>
    </r>
    <r>
      <rPr>
        <sz val="14"/>
        <rFont val="Times New Roman"/>
        <family val="1"/>
        <charset val="204"/>
      </rPr>
      <t xml:space="preserve">
В соответствии с постановлением акимата Шуского района от 12.10.2023 г. №458 в селе Балуан Шолак создан пожарный пост МИО, запланированная сумма 8,0 млн. тенге полностью освоена.
В соответствии с постановлением акимата Шуского района №105 от 09.05.2023 г. в селе Коккайнар создан пожарный пост МИО, запланированная сумма 8,0 млн. тенге полностью освоена.
Согласно Постановления акимата района  им.Т.Рыскулова от 26.01.2024 г. №17 в с.Корагаты создан пожарный пост МИО. Запланированная сумма составляла 8,0 млн. тг. В связи с вводом в эксплуатацию пожарного поста позже установленных сроков, освоено 4182,0 млн. тенге.  </t>
    </r>
    <r>
      <rPr>
        <i/>
        <sz val="14"/>
        <rFont val="Times New Roman"/>
        <family val="1"/>
        <charset val="204"/>
      </rPr>
      <t xml:space="preserve">                                                                                               </t>
    </r>
  </si>
  <si>
    <r>
      <rPr>
        <b/>
        <sz val="14"/>
        <rFont val="Times New Roman"/>
        <family val="1"/>
        <charset val="204"/>
      </rPr>
      <t>Мероприятие исполнено.</t>
    </r>
    <r>
      <rPr>
        <sz val="14"/>
        <rFont val="Times New Roman"/>
        <family val="1"/>
        <charset val="204"/>
      </rPr>
      <t xml:space="preserve">
В 2024 году операторы мобильной связи завершили работы по установке                  79 базовых станций (далее - БС). Из них: Теле 2 - 34 БС, Кселл-15 БС, Билайн-30 БС.</t>
    </r>
  </si>
  <si>
    <r>
      <rPr>
        <b/>
        <sz val="14"/>
        <rFont val="Times New Roman"/>
        <family val="1"/>
        <charset val="204"/>
      </rPr>
      <t>Мероприятие исполнено.</t>
    </r>
    <r>
      <rPr>
        <sz val="14"/>
        <rFont val="Times New Roman"/>
        <family val="1"/>
        <charset val="204"/>
      </rPr>
      <t xml:space="preserve">
По субсидированию части затрат субъектов бизнеса на содержание санитарно-гигиенических узлов, расположенных на привлекательных для туристов территориях и путях к ним, в размере 83 300 тенге в месяц поступила заявка от 15 предпринимателей.  Оказаны меры государственной поддержки в размере 11,2 млн. тенге.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</si>
  <si>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Договор № 15 от 05.03.2024 г. был заключен с ИП «Нугман», туристский автобус, запущенный по специально разработанным маршрутам, работал в течении 6-и месяцев. За этот период было охвачено более 2000 школьников, в том числе отличники учебы, дети из малообеспеченных семей и с ограниченными возможностями.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</si>
  <si>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Договор № 14 от 25.03.2024 г. был заключен с ИП  «Бекбауова», в рамках проекта «Живые уроки» были организованы познавательные занятия по географии, истории, химии для учащихся 7-8 классов гимназий города Тараз.  Охвачено 500 школьников. Выделенная сумма полностью освоена
</t>
    </r>
  </si>
  <si>
    <r>
      <t xml:space="preserve">Мероприятие 5. 
</t>
    </r>
    <r>
      <rPr>
        <sz val="14"/>
        <rFont val="Times New Roman"/>
        <family val="1"/>
        <charset val="204"/>
      </rPr>
      <t>Организация и проведение информационных туров для отечественных туроператоров</t>
    </r>
  </si>
  <si>
    <r>
      <rPr>
        <b/>
        <sz val="14"/>
        <rFont val="Times New Roman"/>
        <family val="1"/>
        <charset val="204"/>
      </rPr>
      <t>Мероприятие исполнено.</t>
    </r>
    <r>
      <rPr>
        <sz val="14"/>
        <rFont val="Times New Roman"/>
        <family val="1"/>
        <charset val="204"/>
      </rPr>
      <t xml:space="preserve">
Договор № 47 от 31.10.2024 г. был заключен с ИП «Ибрай», с 16 по 17 ноября прошел информационный тур «Тараз-симфония экотуризма». В туре приняли участие представители организаций, оказывающих услуги в сфере туризма по регионам Казахстана</t>
    </r>
    <r>
      <rPr>
        <sz val="14"/>
        <rFont val="Times New Roman"/>
        <family val="1"/>
      </rPr>
      <t xml:space="preserve"> </t>
    </r>
    <r>
      <rPr>
        <i/>
        <sz val="14"/>
        <rFont val="Times New Roman"/>
        <family val="1"/>
      </rPr>
      <t>(Алматинская, Туркестанская области, города Шымкент и Тараз</t>
    </r>
    <r>
      <rPr>
        <sz val="14"/>
        <rFont val="Times New Roman"/>
        <family val="1"/>
      </rPr>
      <t>,</t>
    </r>
    <r>
      <rPr>
        <sz val="14"/>
        <rFont val="Times New Roman"/>
        <family val="1"/>
        <charset val="204"/>
      </rPr>
      <t xml:space="preserve"> также Китая, Кыргызстана, Узбекистана. Количество участников составило  43 человека.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</si>
  <si>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Заключены договора №13 от 05.03.2024 г. с ИП «Нугман» и  №52 от 06.11.2024 г. с ОО «Алтын-Шуак», всего разработано 6500 экземпляров раздаточных материалов: туристская карта, буклет, флаер, каталог, туристская брошюра и др.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</si>
  <si>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За счет частных инвестиций введены в эксплуатацию 3 объекта туризма, это аквапарк «Zerbulaq», гостиница «Grand Way Hotel» в городе Тараз и придорожный сервисный объект «Royal Petrol» на 212 км автомобильной дороги республиканского значения Алматы-Ташкент-Термез в Кордайском районе.</t>
    </r>
  </si>
  <si>
    <t xml:space="preserve">4-звездочный отель, расположенный по адресу: г. Тараз, ул. Жунисалиева, 39. </t>
  </si>
  <si>
    <r>
      <rPr>
        <b/>
        <sz val="14"/>
        <rFont val="Times New Roman"/>
        <family val="1"/>
        <charset val="204"/>
      </rPr>
      <t>Мероприятие исполнено.</t>
    </r>
    <r>
      <rPr>
        <sz val="14"/>
        <rFont val="Times New Roman"/>
        <family val="1"/>
        <charset val="204"/>
      </rPr>
      <t xml:space="preserve">
Договор № 20 от 22.08.2024 г. был заключен с ИП «Бекзат», с 27 по 29 сентября прошла III Международная выставка ремесленников «Тараз – город ремесленников». 
В работе выставки приняли участие более 250 ремесленников, в том числе из зарубежа – 87 </t>
    </r>
    <r>
      <rPr>
        <i/>
        <sz val="14"/>
        <rFont val="Times New Roman"/>
        <family val="1"/>
        <charset val="204"/>
      </rPr>
      <t>(Индия – 8, Болгария – 6, Монголия – 3, Швейцария – 3, Россия – 4, Узбекстан – 20, Туркменистан – 7, Кыргызстан – 20, Таджикистан – 11, Иран – 3, Катар - 2)</t>
    </r>
    <r>
      <rPr>
        <sz val="14"/>
        <rFont val="Times New Roman"/>
        <family val="1"/>
        <charset val="204"/>
      </rPr>
      <t xml:space="preserve">, регионов Казахстана – 90, Жамбылской области – 120 ремесленников и 30 международных экспертов </t>
    </r>
    <r>
      <rPr>
        <i/>
        <sz val="14"/>
        <rFont val="Times New Roman"/>
        <family val="1"/>
        <charset val="204"/>
      </rPr>
      <t>(Индия, Малайзия, США, Кувейт, Новая Зеландия, Австралия, Таиланд, Шри-Ланка, Сингапур, Китай, Россия)</t>
    </r>
    <r>
      <rPr>
        <sz val="14"/>
        <rFont val="Times New Roman"/>
        <family val="1"/>
        <charset val="204"/>
      </rPr>
      <t xml:space="preserve">.  
Количество жителей и гостей области, посетивших выставку составило около 5000 человек. Выделенная сумма полностью освоена.
</t>
    </r>
  </si>
  <si>
    <r>
      <rPr>
        <b/>
        <sz val="14"/>
        <rFont val="Times New Roman"/>
        <family val="1"/>
      </rPr>
      <t xml:space="preserve">Мероприятие 3.   </t>
    </r>
    <r>
      <rPr>
        <sz val="14"/>
        <rFont val="Times New Roman"/>
        <family val="1"/>
        <charset val="204"/>
      </rPr>
      <t xml:space="preserve">                                           Участие на международной выставке «KITF» в г.Алматы, организация презентации туристского потенциала Жамбылской области </t>
    </r>
  </si>
  <si>
    <r>
      <rPr>
        <b/>
        <sz val="14"/>
        <rFont val="Times New Roman"/>
        <family val="1"/>
        <charset val="204"/>
      </rPr>
      <t>Мероприятие исполнено.</t>
    </r>
    <r>
      <rPr>
        <sz val="14"/>
        <rFont val="Times New Roman"/>
        <family val="1"/>
        <charset val="204"/>
      </rPr>
      <t xml:space="preserve">
Договор № 16 от 10.03.2025 г. был заключен с ИП «Мукатаев БС», в рамках международной выставки «KITF»  состоялась презентация туристского потенциала Жамбылской области. Туристские организации области </t>
    </r>
    <r>
      <rPr>
        <i/>
        <sz val="14"/>
        <rFont val="Times New Roman"/>
        <family val="1"/>
        <charset val="204"/>
      </rPr>
      <t>(ТОО «Каралма», Федерация спортивного туризма и альпинизма Жамбылской области)</t>
    </r>
    <r>
      <rPr>
        <sz val="14"/>
        <rFont val="Times New Roman"/>
        <family val="1"/>
        <charset val="204"/>
      </rPr>
      <t xml:space="preserve"> заключили меморандумы и соглашения с туристскими организациями других регионов Казахстана и зарубежных стран. Выделенная сумма полностью освоена.
</t>
    </r>
  </si>
  <si>
    <r>
      <rPr>
        <b/>
        <sz val="14"/>
        <rFont val="Times New Roman"/>
        <family val="1"/>
        <charset val="204"/>
      </rPr>
      <t xml:space="preserve">
Мероприятие исполнено.</t>
    </r>
    <r>
      <rPr>
        <sz val="14"/>
        <rFont val="Times New Roman"/>
        <family val="1"/>
        <charset val="204"/>
      </rPr>
      <t xml:space="preserve">
Договор от 17 июля 2024 года № 180240040179/240014/01 был заключен с ИП «Smart Solutions».  Сенсорные терминалы установлены в торговом центре «Firkan» и на железнодорожном вокзале.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</si>
  <si>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Договор от 2 сентября 2024 г. №32 был заключен с ТОО «Тендер Профи». В рамках международного мероприятия «Всемирные игры кочевников», которое прошло с 8 по 13 сентября 2024 года в Астане, была организована Неделя Жамбылской области. В выставке приняли участие 13 ремесленников Жамбылской области. Выделенная сумма полностью освоена.
</t>
    </r>
  </si>
  <si>
    <r>
      <rPr>
        <b/>
        <sz val="14"/>
        <rFont val="Times New Roman"/>
        <family val="1"/>
        <charset val="204"/>
      </rPr>
      <t>Мероприятие исполнено.</t>
    </r>
    <r>
      <rPr>
        <sz val="14"/>
        <rFont val="Times New Roman"/>
        <family val="1"/>
        <charset val="204"/>
      </rPr>
      <t xml:space="preserve">
Общее количество педагогов области -26424. Педагоги проходят курсы повышения квалификации раз в 3 года. В 2022 году - 8525, в 2023 году - 9925, в 2024 году - 5569 педагогов прошли курсы. Всего за 3 года курсами охвачено 24019 педагогов, что составило 90,9%. В 2024 году прошли курсы 5569 педагогов. Из них: (с базы Центра педагогического мастерства АОО "Назарбаев Интеллектуальные школы" - 243, Национальный научно-практический центр физического воспитания-320, Национальный научно-практический институт повышения благосостояния детей "Өркен" - 749, Институт профессионального развития АО НЦПК "Өрлеу" по Жамбылской области - 4257)</t>
    </r>
  </si>
  <si>
    <r>
      <rPr>
        <b/>
        <sz val="14"/>
        <rFont val="Times New Roman"/>
        <family val="1"/>
        <charset val="204"/>
      </rPr>
      <t>Мероприятие исполнено.</t>
    </r>
    <r>
      <rPr>
        <sz val="14"/>
        <rFont val="Times New Roman"/>
        <family val="1"/>
        <charset val="204"/>
      </rPr>
      <t xml:space="preserve">
В области утверждена Дорожная карта обучения государственному языку.
 В 2024 году на курсы изучения государственного языка было привлечено 4052 слушателя. В обучении государственному языку приоритет отдается населенным пунктам, где тесно сконцентрированы этносы.
 Из них 81,7 % (3312 человек) - представители других этносов.
В том числе выполненные мероприятии</t>
    </r>
    <r>
      <rPr>
        <b/>
        <sz val="14"/>
        <rFont val="Times New Roman"/>
        <family val="1"/>
        <charset val="204"/>
      </rPr>
      <t xml:space="preserve"> </t>
    </r>
    <r>
      <rPr>
        <i/>
        <sz val="14"/>
        <rFont val="Times New Roman"/>
        <family val="1"/>
        <charset val="204"/>
      </rPr>
      <t>(«Қазақша VIBE» - 1 199,0 тыс тенге, Социальный проект «Ұлы даланың - ұлы тілі» - 5 625,0 тыс. тенге, «Жарнама – тіл тазалығының көрінісі», областной конкурс имени Ахмета Байтурсынова, мероприятия, посвященные к 10 августа – Дню Абая, 5 сентября - церемония награждения специальной премии акима области «Тіл жанашыры» ко Дню языков народа Казахстана, областной конкурс среди представителей этносов «Мемлекеттік тіл – Тәуелсіздік символы» - 4 650,0 тыс. тенге, опрос «Облыстағы тілдік ахуал, тұрғындардың мемлекеттік тілді меңгеру деңгейі»</t>
    </r>
    <r>
      <rPr>
        <b/>
        <i/>
        <sz val="14"/>
        <rFont val="Times New Roman"/>
        <family val="1"/>
        <charset val="204"/>
      </rPr>
      <t xml:space="preserve"> </t>
    </r>
    <r>
      <rPr>
        <i/>
        <sz val="14"/>
        <rFont val="Times New Roman"/>
        <family val="1"/>
        <charset val="204"/>
      </rPr>
      <t>- 5 000,0 тыс. тенге, социальные проекты «Bal-Balaqai tili» -  1 890,0 тыс. тенге, «Қатемен жұмыс» - 1 400,0 тыс. тенге)</t>
    </r>
    <r>
      <rPr>
        <sz val="14"/>
        <rFont val="Times New Roman"/>
        <family val="1"/>
        <charset val="204"/>
      </rPr>
      <t xml:space="preserve">
</t>
    </r>
  </si>
  <si>
    <r>
      <rPr>
        <b/>
        <sz val="14"/>
        <rFont val="Times New Roman"/>
        <family val="1"/>
        <charset val="204"/>
      </rPr>
      <t xml:space="preserve">Показатель исполнен.     </t>
    </r>
    <r>
      <rPr>
        <sz val="14"/>
        <rFont val="Times New Roman"/>
        <family val="1"/>
        <charset val="204"/>
      </rPr>
      <t xml:space="preserve">                                                                                                                                                                                                                                                                    В 2024 году созданы условия для инклюзивного образования в 401 из 449 общеобразовательных школ (89,5%), 261 из 340 государственных дошкольных учреждений (76,7%), 15 из 20 государственных организаций технического и профессионального образования (90%). 
В области действуют 42 организации ТиПО. Из них 20 — государственные колледжи, 22 — негосударственные. Функционируют 38 колледжей, в которых учатся 90% студентов с особыми образовательными потребностями.</t>
    </r>
  </si>
  <si>
    <r>
      <rPr>
        <b/>
        <sz val="14"/>
        <rFont val="Times New Roman"/>
        <family val="1"/>
        <charset val="204"/>
      </rPr>
      <t xml:space="preserve">Показатель исполнен.  </t>
    </r>
    <r>
      <rPr>
        <sz val="14"/>
        <rFont val="Times New Roman"/>
        <family val="1"/>
        <charset val="204"/>
      </rPr>
      <t xml:space="preserve">                                                                                                                                                                                                                                                                          В области имеется 1 аварийная школа, которая будет решена за счет строительства пристройки к средней школе имени Г. Муратбаева г. Шу Шуского района.</t>
    </r>
  </si>
  <si>
    <r>
      <t xml:space="preserve">6,7 
</t>
    </r>
    <r>
      <rPr>
        <i/>
        <sz val="14"/>
        <rFont val="Times New Roman"/>
        <family val="1"/>
        <charset val="204"/>
      </rPr>
      <t>(4 кв. 2024 г.)</t>
    </r>
  </si>
  <si>
    <r>
      <rPr>
        <b/>
        <sz val="14"/>
        <rFont val="Times New Roman"/>
        <family val="1"/>
        <charset val="204"/>
      </rPr>
      <t>Мероприятие исполнено.</t>
    </r>
    <r>
      <rPr>
        <sz val="14"/>
        <rFont val="Times New Roman"/>
        <family val="1"/>
        <charset val="204"/>
      </rPr>
      <t xml:space="preserve">
В 2024 году учреждениями занятости и региональными «Молодежных ресурсных центров» проведены 129 ярмарок вакансий </t>
    </r>
    <r>
      <rPr>
        <i/>
        <sz val="14"/>
        <rFont val="Times New Roman"/>
        <family val="1"/>
        <charset val="204"/>
      </rPr>
      <t>(областной МРЦ - 2, г.Тараз - 8, Байзакский район - 12, Жамбылский район - 13, Кордайский район - 12, Меркенский район - 12, Сарысуский район - 11, Таласский район-11, Шуский район - 11, Жуалынский район - 13, район Т. Рыскулова - 9, Мойынкумский район - 11, г. Шу-4).</t>
    </r>
    <r>
      <rPr>
        <sz val="14"/>
        <rFont val="Times New Roman"/>
        <family val="1"/>
        <charset val="204"/>
      </rPr>
      <t xml:space="preserve"> На ярмарках вакансий приняли участие 2 461 работодатель, было представлено 7 993 вакансий. В ярмарке приняли участие 7 515 молодых людей </t>
    </r>
    <r>
      <rPr>
        <i/>
        <sz val="14"/>
        <rFont val="Times New Roman"/>
        <family val="1"/>
        <charset val="204"/>
      </rPr>
      <t xml:space="preserve">(в том числе: временно безработная молодежь  (NEET)  - 1 556, состоящая на учете службы пробации - 438). </t>
    </r>
    <r>
      <rPr>
        <sz val="14"/>
        <rFont val="Times New Roman"/>
        <family val="1"/>
        <charset val="204"/>
      </rPr>
      <t>По итогам ярмарки 156 молодых людей трудоустроены на оплачиваемые общественные работы, 18 молодых людей на социальные рабочие места, 249 молодых людей на программу «Молодежная практика», 367 молодых людей на постоянные рабочие места. Кроме того, 991 молодой человек получил консультации.</t>
    </r>
  </si>
  <si>
    <r>
      <rPr>
        <b/>
        <sz val="14"/>
        <rFont val="Times New Roman"/>
        <family val="1"/>
        <charset val="204"/>
      </rPr>
      <t>Мероприятие исполнено.</t>
    </r>
    <r>
      <rPr>
        <sz val="14"/>
        <rFont val="Times New Roman"/>
        <family val="1"/>
        <charset val="204"/>
      </rPr>
      <t xml:space="preserve">
В 2024 году о механизмах государственной поддержки и активных мерах занятости в местах массового скопления молодежи, торговых точках, рынках было организовано 234 информационно-консультационных площадок с охватом 5 787 молодых людей </t>
    </r>
    <r>
      <rPr>
        <i/>
        <sz val="14"/>
        <rFont val="Times New Roman"/>
        <family val="1"/>
        <charset val="204"/>
      </rPr>
      <t>(в т. ч. временно безработных (NEET) - 997 молодых людей, состоящих в списке пробации-225 молодых людей).</t>
    </r>
  </si>
  <si>
    <r>
      <rPr>
        <b/>
        <sz val="14"/>
        <rFont val="Times New Roman"/>
        <family val="1"/>
        <charset val="204"/>
      </rPr>
      <t>Индикатор исполнен.</t>
    </r>
    <r>
      <rPr>
        <sz val="14"/>
        <rFont val="Times New Roman"/>
        <family val="1"/>
        <charset val="204"/>
      </rPr>
      <t xml:space="preserve">
Население области-1 222 593 человека.
Проведен опрос 3000 респондентов из 10 районов и города Тараз на тему «Языковая ситуация в области, уровень владения государственным языком населения». В результате в регионе доля населения, владеющая государственным языком, составил 94,74%. 
</t>
    </r>
  </si>
  <si>
    <r>
      <rPr>
        <b/>
        <sz val="14"/>
        <rFont val="Times New Roman"/>
        <family val="1"/>
        <charset val="204"/>
      </rPr>
      <t>Показатель исполнен.</t>
    </r>
    <r>
      <rPr>
        <sz val="14"/>
        <rFont val="Times New Roman"/>
        <family val="1"/>
        <charset val="204"/>
      </rPr>
      <t xml:space="preserve">
Доля временно безработной молодежи (NEET) по итогам 4 квартала 2024 года составила 6,7% (22 061 молодежи).</t>
    </r>
  </si>
  <si>
    <r>
      <rPr>
        <b/>
        <sz val="14"/>
        <rFont val="Times New Roman"/>
        <family val="1"/>
        <charset val="204"/>
      </rPr>
      <t>Мероприятие исполнено.</t>
    </r>
    <r>
      <rPr>
        <sz val="14"/>
        <rFont val="Times New Roman"/>
        <family val="1"/>
        <charset val="204"/>
      </rPr>
      <t xml:space="preserve">
В 2024 году  в области проведен капитальный ремонт 91 многоквартирных домов на сумму 6610,7 млн. тенге  </t>
    </r>
    <r>
      <rPr>
        <i/>
        <sz val="14"/>
        <rFont val="Times New Roman"/>
        <family val="1"/>
        <charset val="204"/>
      </rPr>
      <t>(город Тараз-63 дома, село Кулан-4 дома, город Жанатас-12 домов, город Шу-12 домов)</t>
    </r>
    <r>
      <rPr>
        <sz val="14"/>
        <rFont val="Times New Roman"/>
        <family val="1"/>
        <charset val="204"/>
      </rPr>
      <t>,  средства полностью освоены.</t>
    </r>
  </si>
  <si>
    <r>
      <rPr>
        <b/>
        <sz val="14"/>
        <color rgb="FFFF0000"/>
        <rFont val="Times New Roman"/>
        <family val="1"/>
        <charset val="204"/>
      </rPr>
      <t>Индикатор не исполнен.</t>
    </r>
    <r>
      <rPr>
        <b/>
        <sz val="14"/>
        <rFont val="Times New Roman"/>
        <family val="1"/>
        <charset val="204"/>
      </rPr>
      <t xml:space="preserve">
</t>
    </r>
    <r>
      <rPr>
        <sz val="14"/>
        <rFont val="Times New Roman"/>
        <family val="1"/>
        <charset val="204"/>
      </rPr>
      <t>Недостижение плана связано с тем, что СМР крупных инвестиционных проектов запланированы на ІІІ квартал 2025 года.</t>
    </r>
  </si>
  <si>
    <r>
      <rPr>
        <b/>
        <sz val="14"/>
        <rFont val="Times New Roman"/>
        <family val="1"/>
        <charset val="204"/>
      </rPr>
      <t>Мероприятие исполнено.</t>
    </r>
    <r>
      <rPr>
        <sz val="14"/>
        <rFont val="Times New Roman"/>
        <family val="1"/>
        <charset val="204"/>
      </rPr>
      <t xml:space="preserve">
В 2024 году на 722 тонны твердого сыра и 664 тонны сливочного масла выплачено 857,0 млн. тенге субсидий.</t>
    </r>
  </si>
  <si>
    <r>
      <rPr>
        <b/>
        <sz val="14"/>
        <rFont val="Times New Roman"/>
        <family val="1"/>
        <charset val="204"/>
      </rPr>
      <t>Мероприятие исполнено.</t>
    </r>
    <r>
      <rPr>
        <sz val="14"/>
        <rFont val="Times New Roman"/>
        <family val="1"/>
        <charset val="204"/>
      </rPr>
      <t xml:space="preserve">
В 2024 году на строительство сетей инженерно-коммуникационной инфраструктуры выделено и освоено 10 430,5 млн.тенге. На эти средства реализовано 18 проектов. По итогам года из них завершено 7 проектов, 11-переходящие.</t>
    </r>
  </si>
  <si>
    <r>
      <rPr>
        <b/>
        <sz val="14"/>
        <rFont val="Times New Roman"/>
        <family val="1"/>
        <charset val="204"/>
      </rPr>
      <t>Мероприятие исполнено.</t>
    </r>
    <r>
      <rPr>
        <sz val="14"/>
        <rFont val="Times New Roman"/>
        <family val="1"/>
        <charset val="204"/>
      </rPr>
      <t xml:space="preserve">
В 2024 году на реконструкцию котельных ТЭЦ выделено 4 748 млн. тенге, освоено  4 597,6 млн. тенге. В результате  реконструированы центральные котельные городов Каратау и Жанатас, в 6 социальных объектах топливные котлы переведены с угольного на газ, проведены работы по замене тепловых сетей центральной больницы Жуалинского района. Сэкономленные 150,4 млн. тенге будут возвращены в РБ до 1 марта 2025 года согласно статье 44 БК РК.</t>
    </r>
  </si>
  <si>
    <r>
      <rPr>
        <b/>
        <sz val="14"/>
        <color rgb="FFFF0000"/>
        <rFont val="Times New Roman"/>
        <family val="1"/>
        <charset val="204"/>
      </rPr>
      <t>Мероприятие не исполнено.</t>
    </r>
    <r>
      <rPr>
        <sz val="14"/>
        <rFont val="Times New Roman"/>
        <family val="1"/>
        <charset val="204"/>
      </rPr>
      <t xml:space="preserve">
Проведен капитальный ремонт беговой дорожки ипподрома "Аулие Ата". </t>
    </r>
  </si>
  <si>
    <r>
      <rPr>
        <b/>
        <sz val="14"/>
        <rFont val="Times New Roman"/>
        <family val="1"/>
        <charset val="204"/>
      </rPr>
      <t>Мероприятие исполнено.</t>
    </r>
    <r>
      <rPr>
        <sz val="14"/>
        <rFont val="Times New Roman"/>
        <family val="1"/>
        <charset val="204"/>
      </rPr>
      <t xml:space="preserve">
Скрининговыми исследованиями охвачено 90 206 человек.</t>
    </r>
  </si>
  <si>
    <r>
      <rPr>
        <b/>
        <sz val="14"/>
        <rFont val="Times New Roman"/>
        <family val="1"/>
        <charset val="204"/>
      </rPr>
      <t>Мероприятие исполнено.</t>
    </r>
    <r>
      <rPr>
        <sz val="14"/>
        <rFont val="Times New Roman"/>
        <family val="1"/>
        <charset val="204"/>
      </rPr>
      <t xml:space="preserve">
Медицинскими сестрами оказано 1 139 548 услуг.</t>
    </r>
  </si>
  <si>
    <r>
      <rPr>
        <b/>
        <sz val="14"/>
        <rFont val="Times New Roman"/>
        <family val="1"/>
        <charset val="204"/>
      </rPr>
      <t>Мероприятие исполнено.</t>
    </r>
    <r>
      <rPr>
        <sz val="14"/>
        <rFont val="Times New Roman"/>
        <family val="1"/>
        <charset val="204"/>
      </rPr>
      <t xml:space="preserve">
Всего 6 579 774 посещений , из них с профилактической целью - 2 659 849, что составило 40,4%.</t>
    </r>
  </si>
  <si>
    <r>
      <rPr>
        <b/>
        <sz val="14"/>
        <rFont val="Times New Roman"/>
        <family val="1"/>
        <charset val="204"/>
      </rPr>
      <t>Мероприятие исполнено.</t>
    </r>
    <r>
      <rPr>
        <sz val="14"/>
        <rFont val="Times New Roman"/>
        <family val="1"/>
        <charset val="204"/>
      </rPr>
      <t xml:space="preserve">
Передвижными медицинскими комплексами оказано 132 383 услуг жителям сельских населенных пунктов.</t>
    </r>
  </si>
  <si>
    <r>
      <rPr>
        <b/>
        <sz val="14"/>
        <rFont val="Times New Roman"/>
        <family val="1"/>
        <charset val="204"/>
      </rPr>
      <t>Мероприятие исполнено.</t>
    </r>
    <r>
      <rPr>
        <sz val="14"/>
        <rFont val="Times New Roman"/>
        <family val="1"/>
        <charset val="204"/>
      </rPr>
      <t xml:space="preserve">
В целях формирования здорового образа жизни и укрепления здоровья населения видеоролики были опубликованы на областном телеканале «JAMBYL» и на официальном сайте управления здравоохранения акимата Жамбылской области.</t>
    </r>
  </si>
  <si>
    <r>
      <rPr>
        <b/>
        <sz val="14"/>
        <rFont val="Times New Roman"/>
        <family val="1"/>
        <charset val="204"/>
      </rPr>
      <t>Мероприятие исполнено.</t>
    </r>
    <r>
      <rPr>
        <sz val="14"/>
        <rFont val="Times New Roman"/>
        <family val="1"/>
        <charset val="204"/>
      </rPr>
      <t xml:space="preserve">
Объединением юридических лиц "Ассоциация молодежных организаций Жамбылской области" проведено 43 мероприятия по темам "Клиенты, склонные к суицидальному и девиантному поведению", "Защита репродуктивного здоровья” и "Профилактика ВИЧ/СПИД".</t>
    </r>
  </si>
  <si>
    <r>
      <rPr>
        <b/>
        <sz val="14"/>
        <rFont val="Times New Roman"/>
        <family val="1"/>
        <charset val="204"/>
      </rPr>
      <t>Мероприятие исполнено.</t>
    </r>
    <r>
      <rPr>
        <sz val="14"/>
        <rFont val="Times New Roman"/>
        <family val="1"/>
        <charset val="204"/>
      </rPr>
      <t xml:space="preserve">
По Жамбылской области функционирует 6 молодежных центров: в поликлиниках № 1, 2, 4, 8, 5 и в городской поликлинике Шу.</t>
    </r>
  </si>
  <si>
    <r>
      <rPr>
        <b/>
        <sz val="14"/>
        <rFont val="Times New Roman"/>
        <family val="1"/>
        <charset val="204"/>
      </rPr>
      <t>Мероприятие исполнено.</t>
    </r>
    <r>
      <rPr>
        <sz val="14"/>
        <rFont val="Times New Roman"/>
        <family val="1"/>
        <charset val="204"/>
      </rPr>
      <t xml:space="preserve">
В 2024 году проведено 43 информационно-разъяснительных мероприятий по профилактике и снижению вреда, связанного с употреблением табака и алкоголя, в том числе 28 обучающих семинаров, 8 онлайн-вебинаров и 7 веб-сервисов (интернет-ресурс).</t>
    </r>
  </si>
  <si>
    <r>
      <rPr>
        <b/>
        <sz val="14"/>
        <rFont val="Times New Roman"/>
        <family val="1"/>
        <charset val="204"/>
      </rPr>
      <t>Мероприятие исполнено.</t>
    </r>
    <r>
      <rPr>
        <sz val="14"/>
        <rFont val="Times New Roman"/>
        <family val="1"/>
        <charset val="204"/>
      </rPr>
      <t xml:space="preserve">
Центр активного долголетия рассчитан на 150 человек со штатной численностью 54 единицы. Для содержания здания центра и штатной численности выделено из бюджета 173,8 млн.тенге. Центр оказывает  широкий спектр  услуг. Услугополучатель получает услуги в течение 3 месяцев. В центре действуют следущие кружки: "Бойтұмар" клуб поэзии,"Зерде" клуб интеллектуальных игр,  клуб изучающих английский язык "Speaking club" и курс похудения. Психологи  работают с услугополучателями  с целью  регуляции их психологического состояния и оказывают психологическую поддержку. Для поддержания  здоровья престарелых в центре действуют  оздоровительные программы (йога, суставная гимнастика,скандинавская ходьба, лечебная физкультура). 
 В центре созданы хоровой коллектив, национальный инструментальный ансамбль «Ғұмыр Дария», вокально-инструментальный ансамбль «Ғибрат», танцевальные ансамбли «Интрига», «Гармония», «Золотой Возраст», «Фиеста», «Галактика».
Получатели услуг Центра активного долголетия приняли участие в различных культурных мероприятиях , проводимых администрацией центра активного долголетия, областным и городским советом ветеранов, отделом физической культуры и спорта акимата города Тараз. В городе Шу приняли участие проводимых областным советов ветеранов в чемпионате ветеранов области по тогызкумалак, в республиканском форуме «Аялы әже», Международном конкурсе «Дружба народов мира-2024» в городе Шолпан-Ата  Кыргызской Республики, городском конкурсе «Мен әжемін ұрпағын әлдилеген»,  услугополучатели кружка рукоделия приняли участие в выставке «Көшпенділер ойыны» в городе Астана.</t>
    </r>
  </si>
  <si>
    <r>
      <rPr>
        <b/>
        <sz val="14"/>
        <rFont val="Times New Roman"/>
        <family val="1"/>
        <charset val="204"/>
      </rPr>
      <t>Мероприятие исполнено.</t>
    </r>
    <r>
      <rPr>
        <sz val="14"/>
        <rFont val="Times New Roman"/>
        <family val="1"/>
        <charset val="204"/>
      </rPr>
      <t xml:space="preserve">
В течении 2024 года в эфире передачи "Ұлт саулығы" областного телеканала "JAMBYL"  вышло 20 программ, выделенные средства освоены. </t>
    </r>
  </si>
  <si>
    <r>
      <rPr>
        <b/>
        <sz val="14"/>
        <rFont val="Times New Roman"/>
        <family val="1"/>
        <charset val="204"/>
      </rPr>
      <t>Мероприятие исполнено.</t>
    </r>
    <r>
      <rPr>
        <sz val="14"/>
        <rFont val="Times New Roman"/>
        <family val="1"/>
        <charset val="204"/>
      </rPr>
      <t xml:space="preserve">
Совместно с заинтересованными органами, по направлению профилактики наркомании среди средних и высших учебных заведений охвачено более  38 тысяч учащихся и студентов. В учебных заведениях, колледжах и ВУЗах проведено 1045 профилактических мероприятий  </t>
    </r>
    <r>
      <rPr>
        <i/>
        <sz val="14"/>
        <rFont val="Times New Roman"/>
        <family val="1"/>
        <charset val="204"/>
      </rPr>
      <t>(2023 г.-942)</t>
    </r>
    <r>
      <rPr>
        <sz val="14"/>
        <rFont val="Times New Roman"/>
        <family val="1"/>
        <charset val="204"/>
      </rPr>
      <t xml:space="preserve"> </t>
    </r>
    <r>
      <rPr>
        <i/>
        <sz val="14"/>
        <rFont val="Times New Roman"/>
        <family val="1"/>
        <charset val="204"/>
      </rPr>
      <t>(367 лекций, 102 встречи,62 семинара, 78 круглых столов, 59 конкурсов, 80 спортивных мероприятий, 96 акций т.д.).</t>
    </r>
    <r>
      <rPr>
        <sz val="14"/>
        <rFont val="Times New Roman"/>
        <family val="1"/>
        <charset val="204"/>
      </rPr>
      <t xml:space="preserve">
Подготовлено и размещено в средствах массовой информации 706 материалов, из них на телевидении - 144, информационных агентствах - 518, периодической печати </t>
    </r>
    <r>
      <rPr>
        <i/>
        <sz val="14"/>
        <rFont val="Times New Roman"/>
        <family val="1"/>
        <charset val="204"/>
      </rPr>
      <t>(газеты)</t>
    </r>
    <r>
      <rPr>
        <sz val="14"/>
        <rFont val="Times New Roman"/>
        <family val="1"/>
        <charset val="204"/>
      </rPr>
      <t xml:space="preserve"> - 44, опубликовано 976 материалов профилактического характера в социальных сетях </t>
    </r>
    <r>
      <rPr>
        <i/>
        <sz val="14"/>
        <rFont val="Times New Roman"/>
        <family val="1"/>
        <charset val="204"/>
      </rPr>
      <t xml:space="preserve">(Instagram, Facebook, YouTube). </t>
    </r>
  </si>
  <si>
    <r>
      <rPr>
        <b/>
        <sz val="14"/>
        <rFont val="Times New Roman"/>
        <family val="1"/>
        <charset val="204"/>
      </rPr>
      <t>Мероприятие исполнено.</t>
    </r>
    <r>
      <rPr>
        <sz val="14"/>
        <rFont val="Times New Roman"/>
        <family val="1"/>
        <charset val="204"/>
      </rPr>
      <t xml:space="preserve">
В организациях образования проведено 102 встречи узких специалистов по профилактике наркомании с учащимися и студентами.</t>
    </r>
  </si>
  <si>
    <r>
      <rPr>
        <b/>
        <sz val="14"/>
        <rFont val="Times New Roman"/>
        <family val="1"/>
        <charset val="204"/>
      </rPr>
      <t>Мероприятие исполнено.</t>
    </r>
    <r>
      <rPr>
        <sz val="14"/>
        <rFont val="Times New Roman"/>
        <family val="1"/>
        <charset val="204"/>
      </rPr>
      <t xml:space="preserve">
По профилактике наркотиков в городе Тараз размещено 6 баннеров, в районах 34 баннера.</t>
    </r>
  </si>
  <si>
    <r>
      <rPr>
        <b/>
        <sz val="14"/>
        <rFont val="Times New Roman"/>
        <family val="1"/>
        <charset val="204"/>
      </rPr>
      <t>Мероприятие исполнено.</t>
    </r>
    <r>
      <rPr>
        <sz val="14"/>
        <rFont val="Times New Roman"/>
        <family val="1"/>
        <charset val="204"/>
      </rPr>
      <t xml:space="preserve">
В 2024 году МВД РК разработаны методические рекомендации  по способам повышения эффективности применения служебных собак для поиска наркотических средств. </t>
    </r>
  </si>
  <si>
    <r>
      <rPr>
        <b/>
        <sz val="14"/>
        <rFont val="Times New Roman"/>
        <family val="1"/>
        <charset val="204"/>
      </rPr>
      <t>Мероприятие исполнено.</t>
    </r>
    <r>
      <rPr>
        <sz val="14"/>
        <rFont val="Times New Roman"/>
        <family val="1"/>
        <charset val="204"/>
      </rPr>
      <t xml:space="preserve">
В 2024 году подписан  Меморандум о взаимном  сотрудничестве Департамента полиции Жамбылской области и КГУ «Управление природных ресурсов и регулирования природопользования акимата Жамбылской области».</t>
    </r>
  </si>
  <si>
    <r>
      <rPr>
        <b/>
        <sz val="14"/>
        <rFont val="Times New Roman"/>
        <family val="1"/>
        <charset val="204"/>
      </rPr>
      <t>Мероприятие исполнено.</t>
    </r>
    <r>
      <rPr>
        <sz val="14"/>
        <rFont val="Times New Roman"/>
        <family val="1"/>
        <charset val="204"/>
      </rPr>
      <t xml:space="preserve">
За 2024 год в центр психического здоровья  на принудительное лечение доставлен 121 человек с расстройствами поведения, вызванными злоупотреблением психоактивными веществами (алкогольная зависимость, наркомания, токсикомания).
За 12 месяцев 2024 г. на учете в наркологическом диспансере области состоят  2258 человек </t>
    </r>
    <r>
      <rPr>
        <i/>
        <sz val="14"/>
        <rFont val="Times New Roman"/>
        <family val="1"/>
        <charset val="204"/>
      </rPr>
      <t>(2023 г.-2148):</t>
    </r>
    <r>
      <rPr>
        <sz val="14"/>
        <rFont val="Times New Roman"/>
        <family val="1"/>
        <charset val="204"/>
      </rPr>
      <t xml:space="preserve">
- с диагнозом наркомания - 777 человек </t>
    </r>
    <r>
      <rPr>
        <i/>
        <sz val="14"/>
        <rFont val="Times New Roman"/>
        <family val="1"/>
        <charset val="204"/>
      </rPr>
      <t>(2023 г.- 695)</t>
    </r>
    <r>
      <rPr>
        <sz val="14"/>
        <rFont val="Times New Roman"/>
        <family val="1"/>
        <charset val="204"/>
      </rPr>
      <t xml:space="preserve">
- на профилактическом учете - 1481 человек </t>
    </r>
    <r>
      <rPr>
        <i/>
        <sz val="14"/>
        <rFont val="Times New Roman"/>
        <family val="1"/>
        <charset val="204"/>
      </rPr>
      <t>(2023 г.-1453 )</t>
    </r>
    <r>
      <rPr>
        <sz val="14"/>
        <rFont val="Times New Roman"/>
        <family val="1"/>
        <charset val="204"/>
      </rPr>
      <t xml:space="preserve">
Женщины, из них: 
-с диагнозом наркомания - 44 человека </t>
    </r>
    <r>
      <rPr>
        <i/>
        <sz val="14"/>
        <rFont val="Times New Roman"/>
        <family val="1"/>
        <charset val="204"/>
      </rPr>
      <t>(2023 г.-37 )</t>
    </r>
    <r>
      <rPr>
        <sz val="14"/>
        <rFont val="Times New Roman"/>
        <family val="1"/>
        <charset val="204"/>
      </rPr>
      <t xml:space="preserve">
- на профилактическом учете - 23 человека</t>
    </r>
    <r>
      <rPr>
        <i/>
        <sz val="14"/>
        <rFont val="Times New Roman"/>
        <family val="1"/>
        <charset val="204"/>
      </rPr>
      <t xml:space="preserve"> (2023 г.-24 )</t>
    </r>
    <r>
      <rPr>
        <sz val="14"/>
        <rFont val="Times New Roman"/>
        <family val="1"/>
        <charset val="204"/>
      </rPr>
      <t xml:space="preserve">
Несовершеннолетниие, из них:
-с диагнозом наркомания - 1 человек</t>
    </r>
    <r>
      <rPr>
        <i/>
        <sz val="14"/>
        <rFont val="Times New Roman"/>
        <family val="1"/>
        <charset val="204"/>
      </rPr>
      <t xml:space="preserve"> (2023 г.- 0)</t>
    </r>
    <r>
      <rPr>
        <sz val="14"/>
        <rFont val="Times New Roman"/>
        <family val="1"/>
        <charset val="204"/>
      </rPr>
      <t xml:space="preserve">
-на профилактическом учете - 1 человек </t>
    </r>
    <r>
      <rPr>
        <i/>
        <sz val="14"/>
        <rFont val="Times New Roman"/>
        <family val="1"/>
        <charset val="204"/>
      </rPr>
      <t>(2023 г.-0 )</t>
    </r>
    <r>
      <rPr>
        <sz val="14"/>
        <rFont val="Times New Roman"/>
        <family val="1"/>
        <charset val="204"/>
      </rPr>
      <t xml:space="preserve">
</t>
    </r>
  </si>
  <si>
    <r>
      <rPr>
        <b/>
        <sz val="14"/>
        <rFont val="Times New Roman"/>
        <family val="1"/>
        <charset val="204"/>
      </rPr>
      <t>Мероприятие исполнено.</t>
    </r>
    <r>
      <rPr>
        <sz val="14"/>
        <rFont val="Times New Roman"/>
        <family val="1"/>
        <charset val="204"/>
      </rPr>
      <t xml:space="preserve">
Департаментом полиции Жамбылской области с целью профилактики правонарушений проведено 12 оперативно-профилактических мероприятий. Всего на территории Жамбылской области расположено 2000 крестьянских хозяйств, участковыми инспекторами полиции при обходе крестьянских хозяйств выявлено и доставлено более 20 граждан, не имеющих места жительства. В 2024 году из оборота изъято 799 единиц оружия (2023 г.-1246), из них незаконно хранящихся 367 (2023 г.-653), добровольно всего реализовано 432 (2023 г. - 593) единицы оружия. За нарушение законодательства РК от физических или юридических лиц, принявших иностранцев и лиц без гражданства (ст. 518 КоАП РК) привлечено к ответственности 789 граждан РК. 
За привлечение иностранной рабочей силы и трудовых иммигрантов с нарушением законодательства РК (ст. 519 КоАП РК) к административной ответственности привлечены 152 гражданина.
Общая сумма наложенных штрафов составляет 64548469 тенге. Из них взыскано 64548469 тенге (100%).</t>
    </r>
  </si>
  <si>
    <r>
      <rPr>
        <b/>
        <sz val="14"/>
        <rFont val="Times New Roman"/>
        <family val="1"/>
        <charset val="204"/>
      </rPr>
      <t>Мероприятие исполнено.</t>
    </r>
    <r>
      <rPr>
        <sz val="14"/>
        <rFont val="Times New Roman"/>
        <family val="1"/>
        <charset val="204"/>
      </rPr>
      <t xml:space="preserve">
По итогам 2024 года по линии внешней миграции:  Проведено 4 Оперативно-профилактических мероприятия «Мигрант». 
По области временно зарегистрировано 25416 иностранных граждан СНГ.
За нарушение правил пребывания в Республике Казахстан привлечено к административной ответственности 3283 иностранных граждан.
Выдворено за пределы РК 895 иностранных граждан, из них СНГ -770 , дальнее зарубежье -115</t>
    </r>
    <r>
      <rPr>
        <i/>
        <sz val="14"/>
        <rFont val="Times New Roman"/>
        <family val="1"/>
        <charset val="204"/>
      </rPr>
      <t>,</t>
    </r>
    <r>
      <rPr>
        <sz val="14"/>
        <rFont val="Times New Roman"/>
        <family val="1"/>
        <charset val="204"/>
      </rPr>
      <t xml:space="preserve">  в том числе в порядке гражданского судопроизводства  (ГПК) 95.
За нарушение законодательства РК физическими или юридическими лицами, принимающими иностранцев и лиц без гражданства </t>
    </r>
    <r>
      <rPr>
        <i/>
        <sz val="14"/>
        <rFont val="Times New Roman"/>
        <family val="1"/>
        <charset val="204"/>
      </rPr>
      <t>(ст.518 КоАП РК</t>
    </r>
    <r>
      <rPr>
        <sz val="14"/>
        <rFont val="Times New Roman"/>
        <family val="1"/>
        <charset val="204"/>
      </rPr>
      <t>), привлечено к ответственности 789 граждан РК</t>
    </r>
    <r>
      <rPr>
        <i/>
        <sz val="14"/>
        <rFont val="Times New Roman"/>
        <family val="1"/>
        <charset val="204"/>
      </rPr>
      <t xml:space="preserve">. </t>
    </r>
    <r>
      <rPr>
        <sz val="14"/>
        <rFont val="Times New Roman"/>
        <family val="1"/>
        <charset val="204"/>
      </rPr>
      <t xml:space="preserve">
За привлечение иностранной рабочей силы и трудовых иммигрантов с нарушением законодательства РК привлечено к административной ответственности </t>
    </r>
    <r>
      <rPr>
        <i/>
        <sz val="14"/>
        <rFont val="Times New Roman"/>
        <family val="1"/>
        <charset val="204"/>
      </rPr>
      <t>(ст. 519 КоАП РК)</t>
    </r>
    <r>
      <rPr>
        <sz val="14"/>
        <rFont val="Times New Roman"/>
        <family val="1"/>
        <charset val="204"/>
      </rPr>
      <t>152 граждан.
Общая сумма наложенных штрафов и взысканий составляет  64 548 469 тенге</t>
    </r>
    <r>
      <rPr>
        <i/>
        <sz val="14"/>
        <rFont val="Times New Roman"/>
        <family val="1"/>
        <charset val="204"/>
      </rPr>
      <t xml:space="preserve"> (100 %).</t>
    </r>
  </si>
  <si>
    <r>
      <rPr>
        <b/>
        <sz val="14"/>
        <rFont val="Times New Roman"/>
        <family val="1"/>
        <charset val="204"/>
      </rPr>
      <t>Мероприятие исполнено.</t>
    </r>
    <r>
      <rPr>
        <sz val="14"/>
        <rFont val="Times New Roman"/>
        <family val="1"/>
        <charset val="204"/>
      </rPr>
      <t xml:space="preserve">
Охват профилактическими программами среди ключевых групп населения составило в среднем 60,6% (ЛУИН-66%, РС-95%, МСМ-21%).</t>
    </r>
  </si>
  <si>
    <r>
      <rPr>
        <b/>
        <sz val="14"/>
        <rFont val="Times New Roman"/>
        <family val="1"/>
        <charset val="204"/>
      </rPr>
      <t>Мероприятие исполнено.</t>
    </r>
    <r>
      <rPr>
        <sz val="14"/>
        <rFont val="Times New Roman"/>
        <family val="1"/>
        <charset val="204"/>
      </rPr>
      <t xml:space="preserve">
По области оценка численности лиц употребляющих инъекционные наркотики составляет 3600, из них 365 лиц обследованы.</t>
    </r>
  </si>
  <si>
    <r>
      <rPr>
        <b/>
        <sz val="14"/>
        <rFont val="Times New Roman"/>
        <family val="1"/>
        <charset val="204"/>
      </rPr>
      <t>Мероприятие исполнено.</t>
    </r>
    <r>
      <rPr>
        <sz val="14"/>
        <rFont val="Times New Roman"/>
        <family val="1"/>
        <charset val="204"/>
      </rPr>
      <t xml:space="preserve">
Из  5 случаев выявленных в 2024 году с парентеральным путем передачи ВИЧ инфекции было установлено 7 контактных лиц, 4 из них имели ВИЧ статус, 3 были обследованы-результат отрицательный. Охват тестированием контактных лиц составил 100 %.</t>
    </r>
  </si>
  <si>
    <r>
      <rPr>
        <b/>
        <sz val="14"/>
        <color theme="1"/>
        <rFont val="Times New Roman"/>
        <family val="1"/>
        <charset val="204"/>
      </rPr>
      <t>Мероприятие исполнено.</t>
    </r>
    <r>
      <rPr>
        <sz val="14"/>
        <color theme="1"/>
        <rFont val="Times New Roman"/>
        <family val="1"/>
        <charset val="204"/>
      </rPr>
      <t xml:space="preserve">
В 2024 году на диспансерном учете состояло 239 ВИЧ-инфицированных, употребляющие инъекционные наркотики, из них получают АРТ 228. Охват АРТ людей, живущих с ВИЧ, употребляющих инъекционные наркотики, состоящие на диспансерном учете составил 95,4%.</t>
    </r>
  </si>
  <si>
    <r>
      <rPr>
        <b/>
        <sz val="14"/>
        <rFont val="Times New Roman"/>
        <family val="1"/>
        <charset val="204"/>
      </rPr>
      <t>Мероприятие исполнено.</t>
    </r>
    <r>
      <rPr>
        <sz val="14"/>
        <rFont val="Times New Roman"/>
        <family val="1"/>
        <charset val="204"/>
      </rPr>
      <t xml:space="preserve">
Всего до 1 года - 21 375 детей, из них охвачены вакцинацией - 21 093 детей.</t>
    </r>
  </si>
  <si>
    <r>
      <rPr>
        <b/>
        <sz val="14"/>
        <rFont val="Times New Roman"/>
        <family val="1"/>
        <charset val="204"/>
      </rPr>
      <t>Мероприятие исполнено.</t>
    </r>
    <r>
      <rPr>
        <sz val="14"/>
        <rFont val="Times New Roman"/>
        <family val="1"/>
        <charset val="204"/>
      </rPr>
      <t xml:space="preserve">
Зарегистрированых  2 204 больных вирусным гепатитом В получили 100% лечение.</t>
    </r>
  </si>
  <si>
    <r>
      <rPr>
        <b/>
        <sz val="14"/>
        <rFont val="Times New Roman"/>
        <family val="1"/>
        <charset val="204"/>
      </rPr>
      <t>Мероприятие исполнено.</t>
    </r>
    <r>
      <rPr>
        <sz val="14"/>
        <rFont val="Times New Roman"/>
        <family val="1"/>
        <charset val="204"/>
      </rPr>
      <t xml:space="preserve">
В 2024 году было 2 очага острого вирусного гепатита В, расследование проведено 100%, 5 контактных лиц с очага обследованы на маркеры вирусного гепатита В, у всех результат отрицательный.</t>
    </r>
  </si>
  <si>
    <r>
      <rPr>
        <b/>
        <sz val="14"/>
        <rFont val="Times New Roman"/>
        <family val="1"/>
        <charset val="204"/>
      </rPr>
      <t>Мероприятие исполнено.</t>
    </r>
    <r>
      <rPr>
        <sz val="14"/>
        <rFont val="Times New Roman"/>
        <family val="1"/>
        <charset val="204"/>
      </rPr>
      <t xml:space="preserve">
Жамбылская областная станция скорой медицинской помощи провела оценку качества оказания помощи и мониторинга выполнения алгоритма.  Согласно анализа, в 2024 году время до первой медицинской помощи - 10,4 мин, начало медицинских процедур 20 мин.</t>
    </r>
  </si>
  <si>
    <r>
      <rPr>
        <b/>
        <sz val="14"/>
        <rFont val="Times New Roman"/>
        <family val="1"/>
        <charset val="204"/>
      </rPr>
      <t>Мероприятие исполнено.</t>
    </r>
    <r>
      <rPr>
        <sz val="14"/>
        <rFont val="Times New Roman"/>
        <family val="1"/>
        <charset val="204"/>
      </rPr>
      <t xml:space="preserve">
Кабинеты для пациентов с диагнозом ХСН открыты в 20 ПМСП области.</t>
    </r>
  </si>
  <si>
    <r>
      <rPr>
        <b/>
        <sz val="14"/>
        <rFont val="Times New Roman"/>
        <family val="1"/>
        <charset val="204"/>
      </rPr>
      <t>Мероприятие исполнено.</t>
    </r>
    <r>
      <rPr>
        <sz val="14"/>
        <rFont val="Times New Roman"/>
        <family val="1"/>
        <charset val="204"/>
      </rPr>
      <t xml:space="preserve">
Для определения сердечной недостаточности проведено 68 диагностики NT proBNP. </t>
    </r>
  </si>
  <si>
    <r>
      <rPr>
        <b/>
        <sz val="14"/>
        <rFont val="Times New Roman"/>
        <family val="1"/>
        <charset val="204"/>
      </rPr>
      <t>Мероприятие исполнено.</t>
    </r>
    <r>
      <rPr>
        <sz val="14"/>
        <rFont val="Times New Roman"/>
        <family val="1"/>
        <charset val="204"/>
      </rPr>
      <t xml:space="preserve">
Осмотрено 90206 человек, из них выявлено-7404.</t>
    </r>
  </si>
  <si>
    <r>
      <rPr>
        <b/>
        <sz val="14"/>
        <rFont val="Times New Roman"/>
        <family val="1"/>
        <charset val="204"/>
      </rPr>
      <t>Мероприятие исполнено.</t>
    </r>
    <r>
      <rPr>
        <sz val="14"/>
        <rFont val="Times New Roman"/>
        <family val="1"/>
        <charset val="204"/>
      </rPr>
      <t xml:space="preserve">
Скрининговыми осмотрами (рак шейки матки, рак молочной железы, колоректальный рак) охвачено 51 421 пациентов.</t>
    </r>
  </si>
  <si>
    <r>
      <rPr>
        <b/>
        <sz val="14"/>
        <rFont val="Times New Roman"/>
        <family val="1"/>
        <charset val="204"/>
      </rPr>
      <t>Мероприятие исполнено.</t>
    </r>
    <r>
      <rPr>
        <sz val="14"/>
        <rFont val="Times New Roman"/>
        <family val="1"/>
        <charset val="204"/>
      </rPr>
      <t xml:space="preserve">
Сотрудниками Жамбылского областного центра онкологии и хирургии проведено 60 мероприятий (декадники, месячники, семинары, лекции, круглые столы, выступления в СМИ и социальных сетях) </t>
    </r>
  </si>
  <si>
    <r>
      <rPr>
        <b/>
        <sz val="14"/>
        <rFont val="Times New Roman"/>
        <family val="1"/>
        <charset val="204"/>
      </rPr>
      <t>Мероприятие исполнено.</t>
    </r>
    <r>
      <rPr>
        <sz val="14"/>
        <rFont val="Times New Roman"/>
        <family val="1"/>
        <charset val="204"/>
      </rPr>
      <t xml:space="preserve">
Всего пролечено 11 442 человека, из них умерло 114.</t>
    </r>
  </si>
  <si>
    <r>
      <rPr>
        <b/>
        <sz val="14"/>
        <rFont val="Times New Roman"/>
        <family val="1"/>
        <charset val="204"/>
      </rPr>
      <t>Мероприятие исполнено.</t>
    </r>
    <r>
      <rPr>
        <sz val="14"/>
        <rFont val="Times New Roman"/>
        <family val="1"/>
        <charset val="204"/>
      </rPr>
      <t xml:space="preserve">
Своевременный доезд достигнут за счет:
1.Вызовы на ДТП определяются по 1-ой категории срочности;
2. На ДТП направляются бригады, находящиеся в непосредственной близости от места ДТП;
3. Если ДТП произошло далеко от населенного пункта, то вызов передается в ТМСП (Шуский, Т.Рыскуловский, Мойынкумский районы).
</t>
    </r>
  </si>
  <si>
    <r>
      <rPr>
        <b/>
        <sz val="14"/>
        <color rgb="FFFF0000"/>
        <rFont val="Times New Roman"/>
        <family val="1"/>
        <charset val="204"/>
      </rPr>
      <t xml:space="preserve">Показатель не исполнен. </t>
    </r>
    <r>
      <rPr>
        <sz val="14"/>
        <rFont val="Times New Roman"/>
        <family val="1"/>
        <charset val="204"/>
      </rPr>
      <t xml:space="preserve">
Зарегистрировано 3 случая материнской смертности (общее количество родившихся живыми 24 366 человек).</t>
    </r>
  </si>
  <si>
    <r>
      <rPr>
        <b/>
        <sz val="14"/>
        <rFont val="Times New Roman"/>
        <family val="1"/>
        <charset val="204"/>
      </rPr>
      <t>Мероприятие исполнено.</t>
    </r>
    <r>
      <rPr>
        <sz val="14"/>
        <rFont val="Times New Roman"/>
        <family val="1"/>
        <charset val="204"/>
      </rPr>
      <t xml:space="preserve">
В 2024 году для проекта реконструкции тепломагистрали М-1 из РБ выделено и освоено 7 998 млн тенге. План на 2024 год исполнен.  </t>
    </r>
  </si>
  <si>
    <r>
      <rPr>
        <b/>
        <sz val="14"/>
        <rFont val="Times New Roman"/>
        <family val="1"/>
        <charset val="204"/>
      </rPr>
      <t>Мероприятие исполнено.</t>
    </r>
    <r>
      <rPr>
        <sz val="14"/>
        <rFont val="Times New Roman"/>
        <family val="1"/>
        <charset val="204"/>
      </rPr>
      <t xml:space="preserve">
Всего в 2024 году на территории области проведена реконструкция 18,5 км водопроводов в городах Тараз, Каратау, Жанатас и Шу на 1,6 млрд. тенге (средства республиканского бюджета и средства предприятий), запланированный показатель выполнен в полном объеме.</t>
    </r>
  </si>
  <si>
    <r>
      <rPr>
        <b/>
        <sz val="14"/>
        <rFont val="Times New Roman"/>
        <family val="1"/>
        <charset val="204"/>
      </rPr>
      <t>Мероприятие исполнено.</t>
    </r>
    <r>
      <rPr>
        <sz val="14"/>
        <rFont val="Times New Roman"/>
        <family val="1"/>
        <charset val="204"/>
      </rPr>
      <t xml:space="preserve">
18 марта 2024 года ТОО «АЕС Asa» введен в эксплуатацию проект по строительству СЭС мощностью 20 МВт вблизи действующей СЭС Айша мощностью 50 МВт в Жамбылском районе области. Выдан акт приемки объекта солнечной электростанции (письмо №221/07-58919 от 26.03.2024 г.).</t>
    </r>
  </si>
  <si>
    <r>
      <rPr>
        <b/>
        <sz val="14"/>
        <rFont val="Times New Roman"/>
        <family val="1"/>
        <charset val="204"/>
      </rPr>
      <t>Мероприятие исполнено.</t>
    </r>
    <r>
      <rPr>
        <sz val="14"/>
        <rFont val="Times New Roman"/>
        <family val="1"/>
        <charset val="204"/>
      </rPr>
      <t xml:space="preserve">
В соответствии с поручением Главы государства в рамках республиканской экологической акции «Таза Қазақстан» проведены экологические мероприятия «Таза өлке», «Киелі мекен», «Жасыл Аймак», «Өнегелі ұрпақ» и «Мөлдір Бұлақ». Кроме этого, организованы акции «Бірге Таза Қазақстан», «Всемирный день чистоты (World Cleanup Day 2024)» и «Мамандықтар әлемінде» - акция по высадки деревьев. Освещены экологические акции на областном телеканале в течении 66 минут (служба новостей), областных печатных изданиях - на 90 000 кв. см, интернет-ресурсах - 59 677 символов. В организованных субботниках приняли участие более 799,4 тыс. жителей региона, ветеранов, молодежи, представителей неправительственных организаций и этносов (в том числе 20 тыс. волонтеров, около 6 тыс. предприятий, учреждений). В рамках акции очищены территории 60 историко-культурных памятников, 143 парков и скверов, 829 км каналов и арычной системы, 137,5 тыс. дворов и 4,8 тыс. км уличных дорог. Вывезено 30,9 тыс. тн мусора. Высажено около 60 тыс. саженцев. Задействовано 1 110 ед. техники.</t>
    </r>
  </si>
  <si>
    <r>
      <rPr>
        <b/>
        <sz val="14"/>
        <rFont val="Times New Roman"/>
        <family val="1"/>
        <charset val="204"/>
      </rPr>
      <t>Мероприятие исполнено.</t>
    </r>
    <r>
      <rPr>
        <sz val="14"/>
        <rFont val="Times New Roman"/>
        <family val="1"/>
        <charset val="204"/>
      </rPr>
      <t xml:space="preserve">
В 2024 году по комплексному решению экологических проблем Жамбылской области на 2023-2026 годы и по исполнению Дорожной карты 4 раза проводились совещания с местным населением. Информация по исполнению Плана мероприятий по охране окружающей среды Жамбылской области на 2024-2026 годы размещалась 2 раза в социальных сетях и на официальном сайте Управления приодных ресурсов и регулирования природопользования акимата области.</t>
    </r>
  </si>
  <si>
    <r>
      <rPr>
        <b/>
        <sz val="14"/>
        <rFont val="Times New Roman"/>
        <family val="1"/>
        <charset val="204"/>
      </rPr>
      <t>Индикатор исполнен.</t>
    </r>
    <r>
      <rPr>
        <sz val="14"/>
        <rFont val="Times New Roman"/>
        <family val="1"/>
        <charset val="204"/>
      </rPr>
      <t xml:space="preserve">
За 2024 год образовано 58 701,8 тн твердых бытовых отходов, из них переработано 11 732,5 тн. </t>
    </r>
  </si>
  <si>
    <r>
      <rPr>
        <b/>
        <sz val="14"/>
        <rFont val="Times New Roman"/>
        <family val="1"/>
        <charset val="204"/>
      </rPr>
      <t>Индикатор исполнен.</t>
    </r>
    <r>
      <rPr>
        <sz val="14"/>
        <rFont val="Times New Roman"/>
        <family val="1"/>
        <charset val="204"/>
      </rPr>
      <t xml:space="preserve">
На 1 января 2025 года численность населения Жамбылской области составила                1 222 593 человека, в том числе 1 180 185 охвачены сбором и вывозом отходов.             909 849 человек вывозят отходы путем заключения договора (153 541 двор). Остальные 270 336 - с помощью сельских крестьянских хозяйств.</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</si>
  <si>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МЛР запланировано предусмотреть из районного бюджета 10,8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</si>
  <si>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реконструкцию канала Кокдонен разработана ПСД, согласно которой на проведение СМР необходимо 618,373 млн. тенге.</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</si>
  <si>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Ақсай-1 запланировано предусмотреть из районного бюджета 4,2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</si>
  <si>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Ақсай-2  запланировано предусмотреть из районного бюджета 1,3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</si>
  <si>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Ақсай-3 запланировано предусмотреть из районного бюджета 2,6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</si>
  <si>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2024 году на разработку ПСД по реконструкции канала Ақсай-4 запланировано предусмотреть из районного бюджета 2,6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</si>
  <si>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2024 году на разработку ПСД по реконструкции канала №4 Көксай запланировано предусмотреть из районного бюджета 1,0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</si>
  <si>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№6 Көксай запланировано предусмотреть из районного бюджета 2,7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</si>
  <si>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№7 Көксай запланировано предусмотреть из районного бюджета 2,9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</si>
  <si>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ССХ-6 запланировано предусмотреть из районного бюджета 2,9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</si>
  <si>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ССХ-8 запланировано предусмотреть из районного бюджета 2,2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</si>
  <si>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ЖХ-2 запланировано предусмотреть из районного бюджета 1,0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</si>
  <si>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К-2 запланировано предусмотреть из районного бюджета 2,1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</si>
  <si>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К-3 запланировано предусмотреть из районного бюджета 2,5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</si>
  <si>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К-4 запланировано предусмотреть из районного бюджета 2,3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</si>
  <si>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Қарпық тоған запланировано предусмотреть из районного бюджета 3,9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</si>
  <si>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Ескі Майлыбай запланировано предусмотреть из районного бюджета 3,3 млн.тенге.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</si>
  <si>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Жартоған-1 запланировано предусмотреть из районного бюджета 4,2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</si>
  <si>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Р 3-1-2 запланировано предусмотреть из районного бюджета 1,8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</si>
  <si>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Құлтөбе запланировано предусмотреть из районного бюджета 2,1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</si>
  <si>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Р-2 запланировано предусмотреть из районного бюджета 1,1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</si>
  <si>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Р-3 запланировано предусмотреть из районного бюджета 1,7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</si>
  <si>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Р-4 запланировано предусмотреть из районного бюджета 0,8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</si>
  <si>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Р-5 запланировано предусмотреть из районного бюджета 1,6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</si>
  <si>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Р-6 запланировано предусмотреть из районного бюджета 2,0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</si>
  <si>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Р-7 запланировано предусмотреть из районного бюджета 1,3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</si>
  <si>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№3 запланировано предусмотреть из районного бюджета 0,9 млн. тенге. Однако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</si>
  <si>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№4 запланировано предусмотреть из районного бюджета 0,8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</si>
  <si>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№6 запланировано предусмотреть из районного бюджета 0,8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</si>
  <si>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Жамбас запланировано предусмотреть из районного бюджета 1,7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</si>
  <si>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Жамбыл запланировано предусмотреть из районного бюджета 2,5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</si>
  <si>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Борибай-2 запланировано предусмотреть из районного бюджета 5,4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</si>
  <si>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Ойык запланировано предусмотреть из районного бюджета 4,5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</si>
  <si>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УХ-1 запланировано предусмотреть из районного бюджета 2,3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</si>
  <si>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УХ-2 запланировано предусмотреть из районного бюджета 1,8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</si>
  <si>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КХ-1 запланировано предусмотреть из районного бюджета 1,7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</si>
  <si>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КХ-2 запланировано предусмотреть из районного бюджета 3,1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</si>
  <si>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Султан запланировано предусмотреть из районного бюджета 0,5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</si>
  <si>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МК Ойык запланировано предусмотреть из районного бюджета 1,6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</si>
  <si>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Лоток запланировано предусмотреть из районного бюджета 4,7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</si>
  <si>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Кызыл запланировано предусмотреть из районного бюджета 6,8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</si>
  <si>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Бахтымбет запланировано предусмотреть из районного бюджета 5,8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</si>
  <si>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Жадык запланировано предусмотреть из районного бюджета 4,5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</si>
  <si>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ТХ-2 запланировано предусмотреть из районного бюджета 2,0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</si>
  <si>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В 2024 году на разработку ПСД по реконструкции канала Туйык-Тор запланировано предусмотреть из районного бюджета 8,3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</si>
  <si>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В 2024 году на разработку ПСД по реконструкции канала Мамай Кайынды запланировано предусмотреть из районного бюджета 11,2 млн. тенге. Вопрос о выделении средств не решен.</t>
    </r>
  </si>
  <si>
    <r>
      <rPr>
        <b/>
        <sz val="14"/>
        <color rgb="FFFF0000"/>
        <rFont val="Times New Roman"/>
        <family val="1"/>
        <charset val="204"/>
      </rPr>
      <t xml:space="preserve">Мероприятие не исполнено. </t>
    </r>
    <r>
      <rPr>
        <sz val="14"/>
        <rFont val="Times New Roman"/>
        <family val="1"/>
        <charset val="204"/>
      </rPr>
      <t xml:space="preserve">
ПСД на данные каналы разрабатываются собственником РГП "Казводхоз". Завершение разработки ПСД и получение заключения экспертизы запланировано на 2025 год.</t>
    </r>
  </si>
  <si>
    <r>
      <rPr>
        <b/>
        <sz val="14"/>
        <color rgb="FFFF0000"/>
        <rFont val="Times New Roman"/>
        <family val="1"/>
        <charset val="204"/>
      </rPr>
      <t xml:space="preserve">Мероприятие не исполнено. </t>
    </r>
    <r>
      <rPr>
        <sz val="14"/>
        <rFont val="Times New Roman"/>
        <family val="1"/>
        <charset val="204"/>
      </rPr>
      <t xml:space="preserve">
ПСД на данный канал разрабатывается собственником РГП "Казводхоз". Завершение разработки ПСД и получение заключения экспертизы запланировано на 2025 год.</t>
    </r>
  </si>
  <si>
    <r>
      <rPr>
        <b/>
        <sz val="14"/>
        <rFont val="Times New Roman"/>
        <family val="1"/>
        <charset val="204"/>
      </rPr>
      <t>Мероприятие исполнено.</t>
    </r>
    <r>
      <rPr>
        <sz val="14"/>
        <rFont val="Times New Roman"/>
        <family val="1"/>
        <charset val="204"/>
      </rPr>
      <t xml:space="preserve">
В 2024 году на реконструкцию канала Жанатоган разработана ПСД, согласно которой на проведение СМР необходимо 705,989 млн. тенге. Выделенные средства в сумме 4,1 млн.тенге освоены 100%.</t>
    </r>
  </si>
  <si>
    <r>
      <rPr>
        <b/>
        <sz val="14"/>
        <rFont val="Times New Roman"/>
        <family val="1"/>
        <charset val="204"/>
      </rPr>
      <t>Мероприятие исполнено.</t>
    </r>
    <r>
      <rPr>
        <sz val="14"/>
        <rFont val="Times New Roman"/>
        <family val="1"/>
        <charset val="204"/>
      </rPr>
      <t xml:space="preserve"> 
В 2024 году на реконструкцию канала Шу разработана ПСД, согласно которой на проведение СМР необходимо 245,769 млн. тенге. Выделенные средства в сумме 1,8 млн.тенге освоены 100%. Канал передан в республиканскую собственность. </t>
    </r>
  </si>
  <si>
    <r>
      <rPr>
        <b/>
        <sz val="14"/>
        <rFont val="Times New Roman"/>
        <family val="1"/>
        <charset val="204"/>
      </rPr>
      <t xml:space="preserve">Мероприятие исполнено. </t>
    </r>
    <r>
      <rPr>
        <sz val="14"/>
        <rFont val="Times New Roman"/>
        <family val="1"/>
        <charset val="204"/>
      </rPr>
      <t xml:space="preserve">
В 2024 году на реконструкцию канала Куншигыс разработана ПСД, согласно которой на проведение СМР необходимо 197,326 млн. тенге. Выделенные средства в сумме 1,1 млн.тенге освоены 100%. Канал передан в республиканскую собственность.</t>
    </r>
  </si>
  <si>
    <r>
      <rPr>
        <b/>
        <sz val="14"/>
        <rFont val="Times New Roman"/>
        <family val="1"/>
        <charset val="204"/>
      </rPr>
      <t xml:space="preserve">Мероприятие исполнено. </t>
    </r>
    <r>
      <rPr>
        <sz val="14"/>
        <rFont val="Times New Roman"/>
        <family val="1"/>
        <charset val="204"/>
      </rPr>
      <t xml:space="preserve">
В 2024 году на реконструкцию канала Кубыр-2  разработана ПСД, согласно которой на проведение СМР необходимо 12,095 млн. тенге. Выделенные средства в сумме 0,1 млн.тенге освоены 100%. Канал передан в республиканскую собственность.</t>
    </r>
  </si>
  <si>
    <r>
      <rPr>
        <b/>
        <sz val="14"/>
        <rFont val="Times New Roman"/>
        <family val="1"/>
        <charset val="204"/>
      </rPr>
      <t xml:space="preserve">Мероприятие исполнено. </t>
    </r>
    <r>
      <rPr>
        <sz val="14"/>
        <rFont val="Times New Roman"/>
        <family val="1"/>
        <charset val="204"/>
      </rPr>
      <t xml:space="preserve">
В 2024 году на реконструкцию канала Госфонд разработана ПСД, согласно которой на проведение СМР необходимо 235,903 млн. тенге. Выделенные средства в сумме 2,5 млн.тенге освоены 100%.   </t>
    </r>
  </si>
  <si>
    <r>
      <rPr>
        <b/>
        <sz val="14"/>
        <rFont val="Times New Roman"/>
        <family val="1"/>
        <charset val="204"/>
      </rPr>
      <t>Мероприятие исполнено.</t>
    </r>
    <r>
      <rPr>
        <sz val="14"/>
        <rFont val="Times New Roman"/>
        <family val="1"/>
        <charset val="204"/>
      </rPr>
      <t xml:space="preserve">
В 2024 году на реконструкцию канала №2 Көксай разработана ПСД, согласно которой на проведение СМР необходимо 194,080 млн. тенге. Выделенные средства в сумме 2,1 млн.тенге освоены 100%.   </t>
    </r>
  </si>
  <si>
    <r>
      <rPr>
        <b/>
        <sz val="14"/>
        <rFont val="Times New Roman"/>
        <family val="1"/>
        <charset val="204"/>
      </rPr>
      <t>Мероприятие исполнено.</t>
    </r>
    <r>
      <rPr>
        <sz val="14"/>
        <rFont val="Times New Roman"/>
        <family val="1"/>
        <charset val="204"/>
      </rPr>
      <t xml:space="preserve">
В 2024 году на реконструкцию канала ССХ-1 разработана ПСД, согласно которой на проведение СМР необходимо 20,718 млн. тенге. Выделенные средства в сумме 0,7 млн.тенге освоены 100%.   </t>
    </r>
  </si>
  <si>
    <r>
      <rPr>
        <b/>
        <sz val="14"/>
        <rFont val="Times New Roman"/>
        <family val="1"/>
        <charset val="204"/>
      </rPr>
      <t xml:space="preserve">Мероприятие исполнено. </t>
    </r>
    <r>
      <rPr>
        <sz val="14"/>
        <rFont val="Times New Roman"/>
        <family val="1"/>
        <charset val="204"/>
      </rPr>
      <t xml:space="preserve">
В 2024 году на реконструкцию канала Шонгер разработана ПСД, согласно которой на проведение СМР необходимо 504,518 млн. тенге. Выделенные средства в сумме 11,3 млн.тенге освоены 100%.   </t>
    </r>
  </si>
  <si>
    <r>
      <rPr>
        <b/>
        <sz val="14"/>
        <rFont val="Times New Roman"/>
        <family val="1"/>
        <charset val="204"/>
      </rPr>
      <t xml:space="preserve">Мероприятие исполнено. </t>
    </r>
    <r>
      <rPr>
        <sz val="14"/>
        <rFont val="Times New Roman"/>
        <family val="1"/>
        <charset val="204"/>
      </rPr>
      <t xml:space="preserve">
В 2024 году на реконструкцию канала  К-2 разработана ПСД, согласно которой на проведение СМР необходимо 180,781 млн. тенге.  Выделенные средства в сумме 0,5 млн.тенге освоены 100%. </t>
    </r>
  </si>
  <si>
    <r>
      <rPr>
        <b/>
        <sz val="14"/>
        <rFont val="Times New Roman"/>
        <family val="1"/>
        <charset val="204"/>
      </rPr>
      <t xml:space="preserve">Показатель исполнен.  </t>
    </r>
    <r>
      <rPr>
        <sz val="14"/>
        <rFont val="Times New Roman"/>
        <family val="1"/>
        <charset val="204"/>
      </rPr>
      <t xml:space="preserve">
Общее количество детей до 1 года -24 366, из них охваченны проактивным контролем и скринигами 20 089  детей. </t>
    </r>
  </si>
  <si>
    <r>
      <rPr>
        <b/>
        <sz val="14"/>
        <rFont val="Times New Roman"/>
        <family val="1"/>
        <charset val="204"/>
      </rPr>
      <t>Мероприятие исполнено.</t>
    </r>
    <r>
      <rPr>
        <sz val="14"/>
        <rFont val="Times New Roman"/>
        <family val="1"/>
        <charset val="204"/>
      </rPr>
      <t xml:space="preserve">
Общая стоимость канала Каракат составляет 983,7 млн. тенге. В 2024 году на проведение СМР выделено 555,6 млн. тенге, освоено 100%.</t>
    </r>
  </si>
  <si>
    <r>
      <rPr>
        <b/>
        <sz val="14"/>
        <color rgb="FFFF0000"/>
        <rFont val="Times New Roman"/>
        <family val="1"/>
        <charset val="204"/>
      </rPr>
      <t xml:space="preserve">Мероприятие не исполнено.        </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ССХ-10 запланировано предусмотреть из районного бюджета 2,5 млн. тенге. Вопрос о выделении средств не решен.</t>
    </r>
  </si>
  <si>
    <r>
      <rPr>
        <b/>
        <sz val="14"/>
        <color rgb="FFFF0000"/>
        <rFont val="Times New Roman"/>
        <family val="1"/>
        <charset val="204"/>
      </rPr>
      <t>Мероприятие не исполнено.</t>
    </r>
    <r>
      <rPr>
        <sz val="14"/>
        <color rgb="FFFF0000"/>
        <rFont val="Times New Roman"/>
        <family val="1"/>
        <charset val="204"/>
      </rPr>
      <t xml:space="preserve"> </t>
    </r>
    <r>
      <rPr>
        <sz val="14"/>
        <rFont val="Times New Roman"/>
        <family val="1"/>
        <charset val="204"/>
      </rPr>
      <t xml:space="preserve">
В 2024 году на разработку ПСД по реконструкции канала №5 запланировано предусмотреть из районного бюджета 0,8 млн. тенге. Вопрос о выделении средств не решен.</t>
    </r>
  </si>
  <si>
    <r>
      <rPr>
        <b/>
        <sz val="14"/>
        <color rgb="FFFF0000"/>
        <rFont val="Times New Roman"/>
        <family val="1"/>
        <charset val="204"/>
      </rPr>
      <t>Мероприятие не исполнено.</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Актоган запланировано предусмотреть из районного бюджета 2,2 млн. тенге. Вопрос о выделении средств не решен.</t>
    </r>
  </si>
  <si>
    <r>
      <rPr>
        <b/>
        <sz val="14"/>
        <color rgb="FFFF0000"/>
        <rFont val="Times New Roman"/>
        <family val="1"/>
        <charset val="204"/>
      </rPr>
      <t>Мероприятие не исполнено.</t>
    </r>
    <r>
      <rPr>
        <sz val="14"/>
        <color rgb="FFFF0000"/>
        <rFont val="Times New Roman"/>
        <family val="1"/>
        <charset val="204"/>
      </rPr>
      <t xml:space="preserve"> </t>
    </r>
    <r>
      <rPr>
        <sz val="14"/>
        <rFont val="Times New Roman"/>
        <family val="1"/>
        <charset val="204"/>
      </rPr>
      <t xml:space="preserve">
В 2024 году на разработку ПСД по реконструкции канала Борибай запланировано предусмотреть из районного бюджета 17,5 млн. тенге. Вопрос о выделении средств не решен.</t>
    </r>
  </si>
  <si>
    <r>
      <rPr>
        <b/>
        <sz val="14"/>
        <color rgb="FFFF0000"/>
        <rFont val="Times New Roman"/>
        <family val="1"/>
        <charset val="204"/>
      </rPr>
      <t>Мероприятие не исполнено.</t>
    </r>
    <r>
      <rPr>
        <sz val="14"/>
        <color rgb="FFFF0000"/>
        <rFont val="Times New Roman"/>
        <family val="1"/>
        <charset val="204"/>
      </rPr>
      <t xml:space="preserve"> </t>
    </r>
    <r>
      <rPr>
        <sz val="14"/>
        <rFont val="Times New Roman"/>
        <family val="1"/>
        <charset val="204"/>
      </rPr>
      <t xml:space="preserve">
В 2024 году на разработку ПСД по реконструкции канала ТХ-1 запланировано предусмотреть из районного бюджета 1,2 млн. тенге. Вопрос о выделении средств не решен.</t>
    </r>
  </si>
  <si>
    <r>
      <rPr>
        <b/>
        <sz val="14"/>
        <color rgb="FFFF0000"/>
        <rFont val="Times New Roman"/>
        <family val="1"/>
        <charset val="204"/>
      </rPr>
      <t>Мероприятие не исполнено.</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Кокойык запланировано предусмотреть из районного бюджета 2,0 млн. тенге. Вопрос о выделении средств не решен.</t>
    </r>
  </si>
  <si>
    <r>
      <rPr>
        <b/>
        <sz val="14"/>
        <color rgb="FFFF0000"/>
        <rFont val="Times New Roman"/>
        <family val="1"/>
        <charset val="204"/>
      </rPr>
      <t>Мероприятие не исполнено.</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Сулутор запланировано предусмотреть из районного бюджета 14,0 млн. тенге. Вопрос о выделении средств не решен.</t>
    </r>
  </si>
  <si>
    <r>
      <rPr>
        <b/>
        <sz val="14"/>
        <color rgb="FFFF0000"/>
        <rFont val="Times New Roman"/>
        <family val="1"/>
        <charset val="204"/>
      </rPr>
      <t>Мероприятие не исполнено.</t>
    </r>
    <r>
      <rPr>
        <sz val="14"/>
        <color rgb="FFFF0000"/>
        <rFont val="Times New Roman"/>
        <family val="1"/>
        <charset val="204"/>
      </rPr>
      <t xml:space="preserve"> </t>
    </r>
    <r>
      <rPr>
        <sz val="14"/>
        <rFont val="Times New Roman"/>
        <family val="1"/>
        <charset val="204"/>
      </rPr>
      <t xml:space="preserve">
В 2024 году на разработку ПСД по реконструкции канала Макпал запланировано предусмотреть из районного бюджета 8,6 млн. тенге. Вопрос о выделении средств не решен.</t>
    </r>
  </si>
  <si>
    <r>
      <rPr>
        <b/>
        <sz val="14"/>
        <color rgb="FFFF0000"/>
        <rFont val="Times New Roman"/>
        <family val="1"/>
        <charset val="204"/>
      </rPr>
      <t xml:space="preserve">Мероприятие не исполнено. </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ККПТ запланировано предусмотреть из районного бюджета 2,8 млн. тенге. Вопрос о выделении средств не решен.</t>
    </r>
  </si>
  <si>
    <r>
      <rPr>
        <b/>
        <sz val="14"/>
        <color rgb="FFFF0000"/>
        <rFont val="Times New Roman"/>
        <family val="1"/>
        <charset val="204"/>
      </rPr>
      <t xml:space="preserve">Мероприятие не исполнено. </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Каиынды запланировано предусмотреть из районного бюджета 5,3 млн. тенге. Вопрос о выделении средств не решен.</t>
    </r>
  </si>
  <si>
    <r>
      <rPr>
        <b/>
        <sz val="14"/>
        <color rgb="FFFF0000"/>
        <rFont val="Times New Roman"/>
        <family val="1"/>
        <charset val="204"/>
      </rPr>
      <t xml:space="preserve">Мероприятие не исполнено. </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Талды-су запланировано предусмотреть из районного бюджета 14,3 млн. тенге. Вопрос о выделении средств не решен.</t>
    </r>
  </si>
  <si>
    <r>
      <rPr>
        <b/>
        <sz val="14"/>
        <color rgb="FFFF0000"/>
        <rFont val="Times New Roman"/>
        <family val="1"/>
        <charset val="204"/>
      </rPr>
      <t>Мероприятие не исполнено.</t>
    </r>
    <r>
      <rPr>
        <sz val="14"/>
        <color rgb="FFFF0000"/>
        <rFont val="Times New Roman"/>
        <family val="1"/>
        <charset val="204"/>
      </rPr>
      <t xml:space="preserve"> </t>
    </r>
    <r>
      <rPr>
        <sz val="14"/>
        <rFont val="Times New Roman"/>
        <family val="1"/>
        <charset val="204"/>
      </rPr>
      <t xml:space="preserve">
В 2024 году на разработку ПСД по реконструкции канала Жарлысу запланировано предусмотреть из районного бюджета 8,2 млн. тенге. Вопрос о выделении средств не решен.</t>
    </r>
  </si>
  <si>
    <r>
      <rPr>
        <b/>
        <sz val="14"/>
        <color rgb="FFFF0000"/>
        <rFont val="Times New Roman"/>
        <family val="1"/>
        <charset val="204"/>
      </rPr>
      <t xml:space="preserve">Мероприятие не исполнено. </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Казах запланировано предусмотреть из районного бюджета 6,7 млн. тенге. Вопрос о выделении средств не решен. </t>
    </r>
  </si>
  <si>
    <r>
      <rPr>
        <b/>
        <sz val="14"/>
        <color theme="1"/>
        <rFont val="Times New Roman"/>
        <family val="1"/>
        <charset val="204"/>
      </rPr>
      <t>Мероприятие исполнено.</t>
    </r>
    <r>
      <rPr>
        <sz val="14"/>
        <color theme="1"/>
        <rFont val="Times New Roman"/>
        <family val="1"/>
        <charset val="204"/>
      </rPr>
      <t xml:space="preserve">
В период с 2021-2024 г.г. проведены берегоукрепительные работы по руслу р.Талас в Байзакском, Жамбылском районах и г.Тараз, общей протяженностью 25 022 км. В 2024 г. проведено берегоукрепление 1,32 км участка на сумму 170,5 млн. тг, работа переходящая с 2023 г. </t>
    </r>
    <r>
      <rPr>
        <i/>
        <sz val="14"/>
        <color theme="1"/>
        <rFont val="Times New Roman"/>
        <family val="1"/>
        <charset val="204"/>
      </rPr>
      <t>(заказчик работы КГУ Управление строительства акимата Жамбылской области).</t>
    </r>
    <r>
      <rPr>
        <sz val="14"/>
        <color theme="1"/>
        <rFont val="Times New Roman"/>
        <family val="1"/>
        <charset val="204"/>
      </rPr>
      <t xml:space="preserve"> Акт приемки объекта в эксплуатацию от 28.08.2024 г.  </t>
    </r>
  </si>
  <si>
    <r>
      <rPr>
        <b/>
        <sz val="14"/>
        <rFont val="Times New Roman"/>
        <family val="1"/>
        <charset val="204"/>
      </rPr>
      <t>Мероприятие исполнено.</t>
    </r>
    <r>
      <rPr>
        <sz val="14"/>
        <rFont val="Times New Roman"/>
        <family val="1"/>
        <charset val="204"/>
      </rPr>
      <t xml:space="preserve">
За счет средств РайБ на общую сумму 87,1 млн. тенге приобретено 13 ед. сиренно-речевых устройств в Шуском (акт выпол.работ от 09.10.2024 г. №43, установлено 2 ед. СРУ на сумму 13 794 399,36 тг.), Таласском (акт выпол. работ от 24.12.2024 г. №103, установлено 5 ед.СРУ на сумму 32 994 399, 20 тг.) и Жамбылском (акт установки от 11.11.2024 г. №63, установлено 6 ед. СРУ на сумму 40 320 000,00 тг) районах.                                           
</t>
    </r>
    <r>
      <rPr>
        <b/>
        <sz val="14"/>
        <rFont val="Times New Roman"/>
        <family val="1"/>
        <charset val="204"/>
      </rPr>
      <t>Примечание:</t>
    </r>
    <r>
      <rPr>
        <sz val="14"/>
        <rFont val="Times New Roman"/>
        <family val="1"/>
        <charset val="204"/>
      </rPr>
      <t xml:space="preserve"> по показателю 1.3. изначально планируемая сумма на приобретение СРУ составляла 82,8 млн.тенге, по состоянию на 01.01.2025 г. фактическое освоение составило 87,1 млн.тенге (в представленной информации от 18.10.2024 г. аппаратом акима Жамбылского района сумма конкурса составила 36,0 млн.тг. без учета НДС. Фактически по состоянию на 01.01.2025 г. освоено 40,3 млн.тенге.)   </t>
    </r>
  </si>
  <si>
    <r>
      <rPr>
        <b/>
        <sz val="14"/>
        <rFont val="Times New Roman"/>
        <family val="1"/>
        <charset val="204"/>
      </rPr>
      <t>Мероприятие исполнено.</t>
    </r>
    <r>
      <rPr>
        <sz val="14"/>
        <rFont val="Times New Roman"/>
        <family val="1"/>
        <charset val="204"/>
      </rPr>
      <t xml:space="preserve">
По региону получено 5966 опросов от пострадавших по канадскому методу "ODARA", в том числе 5324 семьи в группе низкого риска, 445 в группе среднего риска и 197 в группе высокого риска.
При сотрудничестве с местными исполнительными органами и общественными организациями охвачено 654 семьи таких групп риска.
 </t>
    </r>
  </si>
  <si>
    <r>
      <rPr>
        <b/>
        <sz val="14"/>
        <rFont val="Times New Roman"/>
        <family val="1"/>
        <charset val="204"/>
      </rPr>
      <t>Мероприятие исполнено.</t>
    </r>
    <r>
      <rPr>
        <sz val="14"/>
        <rFont val="Times New Roman"/>
        <family val="1"/>
        <charset val="204"/>
      </rPr>
      <t xml:space="preserve">
На территории Жамбылской области проведены различные мероприятия и акции: «Быт», «Отчет», «Провокация», «Прим во дворах», «Стоп-трафик», «Подросток», «Дети в ночном городе», «Участок», «Наурыз мейрамы», «Последний звонок»,  «День защиты детей», «Бақытты отбасы», «Первый звонок», «Чистый Казахстан», «Портрет моей семьи», «Областные родители», «Должник» , «Фестиваль деловых женщин», «16 дней активности против насилия» и др.</t>
    </r>
  </si>
  <si>
    <r>
      <rPr>
        <b/>
        <sz val="14"/>
        <rFont val="Times New Roman"/>
        <family val="1"/>
        <charset val="204"/>
      </rPr>
      <t>Мероприятие исполнено.</t>
    </r>
    <r>
      <rPr>
        <sz val="14"/>
        <rFont val="Times New Roman"/>
        <family val="1"/>
        <charset val="204"/>
      </rPr>
      <t xml:space="preserve">
С 25 ноября по 10 декабря 2024 года была проведена акция «16 дней активности против насилия», где приняли участие 20 000 человек.</t>
    </r>
  </si>
  <si>
    <r>
      <rPr>
        <b/>
        <sz val="14"/>
        <rFont val="Times New Roman"/>
        <family val="1"/>
        <charset val="204"/>
      </rPr>
      <t>Мероприятие исполнено.</t>
    </r>
    <r>
      <rPr>
        <sz val="14"/>
        <rFont val="Times New Roman"/>
        <family val="1"/>
        <charset val="204"/>
      </rPr>
      <t xml:space="preserve">
В мероприятии приняли участие представители заинтересованных государственных органов, неправительственных организаций, общественности и средств массовой информации; 187 сотрудников ОВД,  22 члена комиссии по делам женщин и семейно - демографической политике при акиме области и района, задействованы представители органов охраны -24 , неправительственных организаций - 45, кризисного центра -24, СМИ -15. </t>
    </r>
  </si>
  <si>
    <r>
      <rPr>
        <b/>
        <sz val="14"/>
        <rFont val="Times New Roman"/>
        <family val="1"/>
        <charset val="204"/>
      </rPr>
      <t>Мероприятие исполнено.</t>
    </r>
    <r>
      <rPr>
        <sz val="14"/>
        <rFont val="Times New Roman"/>
        <family val="1"/>
        <charset val="204"/>
      </rPr>
      <t xml:space="preserve">
С 4 по 6 сентября 2024 года на территории области была проведена акция «День семьи» по вопросам традиционных семейных ценностей под девизом «Портрет моей семьи» с привлечением представителей заинтересованных государственных органов, неправительственных организаций, общественности, а также республиканских и региональных средств массовой информации. </t>
    </r>
  </si>
  <si>
    <r>
      <rPr>
        <b/>
        <sz val="14"/>
        <rFont val="Times New Roman"/>
        <family val="1"/>
        <charset val="204"/>
      </rPr>
      <t>Мероприятие исполнено.</t>
    </r>
    <r>
      <rPr>
        <sz val="14"/>
        <rFont val="Times New Roman"/>
        <family val="1"/>
        <charset val="204"/>
      </rPr>
      <t xml:space="preserve">
В рамках акции «Семья без насилия», которая была проведена с 19 августа по 21 августа 2024 года проверены по месту жительства лица, состоящие на учете в ОВД, (всего: 1315); проведены выступления в СМИ (всего: 171); проведены меры индивидуальной профилактики, примененные к правонарушителям (всего: 194); установлены билборды, плакаты (всего: 160); распределены буклеты, памятки (всего: 4304); поступили звонки на «горячую линию» телефона доверия (всего: 261). </t>
    </r>
  </si>
  <si>
    <r>
      <rPr>
        <b/>
        <sz val="14"/>
        <color rgb="FFFF0000"/>
        <rFont val="Times New Roman"/>
        <family val="1"/>
        <charset val="204"/>
      </rPr>
      <t xml:space="preserve">Мероприятие не исполнено. </t>
    </r>
    <r>
      <rPr>
        <sz val="14"/>
        <rFont val="Times New Roman"/>
        <family val="1"/>
        <charset val="204"/>
      </rPr>
      <t xml:space="preserve">
Абортов среди подростков (15-17 лет) - 26, (общая численность - 32 889).</t>
    </r>
  </si>
  <si>
    <r>
      <rPr>
        <b/>
        <sz val="14"/>
        <rFont val="Times New Roman"/>
        <family val="1"/>
        <charset val="204"/>
      </rPr>
      <t xml:space="preserve">Показатель исполнен.         </t>
    </r>
    <r>
      <rPr>
        <sz val="14"/>
        <rFont val="Times New Roman"/>
        <family val="1"/>
        <charset val="204"/>
      </rPr>
      <t xml:space="preserve">                                                                                                                                                                                                                                            В предшкольных классах (группах) области обучаются 21 843 воспитанников. Из них: 9 842 воспитанников дошкольных организаций и 12 001 воспитанников дошкольных классов.  Из 21 843 учащихся имеют уровень готовности к школе (20161 детей) - 92,3%.</t>
    </r>
  </si>
  <si>
    <t>ЖЕЛ</t>
  </si>
  <si>
    <t>зел</t>
  </si>
  <si>
    <t>гол</t>
  </si>
  <si>
    <t>роз</t>
  </si>
  <si>
    <t>оран</t>
  </si>
  <si>
    <t>жел</t>
  </si>
  <si>
    <t>сер</t>
  </si>
  <si>
    <r>
      <t>Показатель исполнен.</t>
    </r>
    <r>
      <rPr>
        <b/>
        <sz val="14"/>
        <color rgb="FFFF0000"/>
        <rFont val="Times New Roman"/>
        <family val="1"/>
        <charset val="204"/>
      </rPr>
      <t xml:space="preserve"> </t>
    </r>
    <r>
      <rPr>
        <b/>
        <sz val="14"/>
        <rFont val="Times New Roman"/>
        <family val="1"/>
        <charset val="204"/>
      </rPr>
      <t xml:space="preserve">
</t>
    </r>
    <r>
      <rPr>
        <sz val="14"/>
        <rFont val="Times New Roman"/>
        <family val="1"/>
        <charset val="204"/>
      </rPr>
      <t xml:space="preserve">В 2024 году водоснабжением обеспечено 30 СНП, кроме этого проведена реконструкция систем питьевого водоснабжения в 10 населенных пунктах. В результате, уровень обеспеченности доступа населения к услугам водоснабжения доведен до 97,8%. </t>
    </r>
  </si>
  <si>
    <t>1. Город</t>
  </si>
  <si>
    <t>2. Село</t>
  </si>
  <si>
    <t>26</t>
  </si>
  <si>
    <t>Объект сдан в эксплуатацию 31.08.2024 года.</t>
  </si>
  <si>
    <t xml:space="preserve">На 2024 год выделено и освоено 831,1 млн. тенге. В 2025 году на реализацию проекта выделено 579,6 млн. тенге. Объект переходящий.  </t>
  </si>
  <si>
    <t xml:space="preserve">На 2024 год выделено и освоено 18,3 млн. тенге. В 2025 году на реализацию проекта выделено 164,4 млн. тенге. Объект переходящий.  </t>
  </si>
  <si>
    <t xml:space="preserve">На 2024 год выделено и освоено 6,0 млн. тенге. Завершение объекта планируется на 2025-2026 годы.  </t>
  </si>
  <si>
    <t xml:space="preserve">На 2024 год выделено и освоено 468,7 млн. тенге. В 2025 году на реализацию проекта выделено  61,8 млн. тенге. Строительство началось в 2024 году. Общие СМР выполнены на 50%. Объект переходящий.  </t>
  </si>
  <si>
    <t>2024-2025 г.г.</t>
  </si>
  <si>
    <r>
      <rPr>
        <b/>
        <sz val="14"/>
        <rFont val="Times New Roman"/>
        <family val="1"/>
        <charset val="204"/>
      </rPr>
      <t xml:space="preserve">Показатель исполнен.
</t>
    </r>
    <r>
      <rPr>
        <sz val="14"/>
        <rFont val="Times New Roman"/>
        <family val="1"/>
        <charset val="204"/>
      </rPr>
      <t>В 2024 году на улучшение материально-технической базы объектов образования (физика, биология, химия, робототехника, STEM, кабинеты труда для девочек, мальчиков, школьная мебель, средства безопасности, замена аналоговой видеокамеры на цифровую) выделено 3,1 млрд.  тенге, приобретено 402 новых модифицированных (модификационных) кабинетов (85 химии, 92 физики, 86 биологии), 18 STEM, 19 кабинетов робототехники, 52 кабинета технологии для мальчиков, 49 кабинетов технологии для девочек, 1 лингафонно-мультимедийный кабинет. 
Количество школ -326.</t>
    </r>
  </si>
  <si>
    <t>2024-2025 г. г.</t>
  </si>
  <si>
    <r>
      <rPr>
        <b/>
        <sz val="14"/>
        <rFont val="Times New Roman"/>
        <family val="1"/>
        <charset val="204"/>
      </rPr>
      <t>Ключевой национальный индикатор исполнен.</t>
    </r>
    <r>
      <rPr>
        <sz val="14"/>
        <rFont val="Times New Roman"/>
        <family val="1"/>
        <charset val="204"/>
      </rPr>
      <t xml:space="preserve">
В рамках Национального плана развития Республики Казахстан до 2029 года согласно Министерства экологии и природных ресурсов Республики Казахстан (письмо №12-2-10/734 от 25.02.2025 года) «Уровень удовлетворенности экологическим качеством жизни населения» по Жамбылской области  составил 58,1%. Расчет данного показателя по результатам социологических опросов производится ТОО «Центр исследований, анализа и оценки эффективности» Высшей аудиторской палаты Республики Казахстан.</t>
    </r>
  </si>
  <si>
    <t>В настоящее время продолжаются работы по строительству пристройки школы                                 Г. Муратбаева Шуского района Жамбылской области.  Строительство объекта планируется завершить в марте 2025 года</t>
  </si>
  <si>
    <r>
      <rPr>
        <b/>
        <sz val="14"/>
        <rFont val="Times New Roman"/>
        <family val="1"/>
        <charset val="204"/>
      </rPr>
      <t xml:space="preserve">Индикатор исполнен.                  </t>
    </r>
    <r>
      <rPr>
        <sz val="14"/>
        <rFont val="Times New Roman"/>
        <family val="1"/>
        <charset val="204"/>
      </rPr>
      <t xml:space="preserve">                                                                                                                                                                                                                                                       В 618 дошкольных организациях области воспитываются 63059 детей в возрасте от 2 до 6 лет (из них 278 частных, количество детей 29613). В дошкольных организациях охвачено 49884 ребенка в возрасте от 3 до 6 лет, в группах предшкольной подготовки - 11551 ребенок (100%). Общее количество охваченных детей составило - 74610. Количество детей в очереди-3852. В области 78462 ребенка в возрасте от 2 до 6 лет. 
 В 2024 году в целях увеличения доли охвата дошкольными организациями детей в возрасте от 2 до 6 лет  открыто 32 частных дошкольных организации на 3459 мест и 1 мини-центр на 20 мест.  В результате доля охвата детей в возрасте от 2 до 6 лет достигла 95,1%.</t>
    </r>
  </si>
  <si>
    <r>
      <rPr>
        <b/>
        <sz val="14"/>
        <rFont val="Times New Roman"/>
        <family val="1"/>
        <charset val="204"/>
      </rPr>
      <t>Индикатор исполнен.</t>
    </r>
    <r>
      <rPr>
        <sz val="14"/>
        <rFont val="Times New Roman"/>
        <family val="1"/>
        <charset val="204"/>
      </rPr>
      <t xml:space="preserve">
В 371 населенном пункте области проведен мониторинг по системе региональных стандартов (4 города, 367 сельских населенных пунктов) и представлен в Министерство национальной экономики Республики Казахстан. Согласно правил разработки системы региональных стандартов для населенных пунктов уровень обеспеченности социальными благами и услугами, оказываемыми в системе региональных стандартов, составил город - 90,6%, село-73,9%.</t>
    </r>
  </si>
  <si>
    <t>в 3,8 раз</t>
  </si>
  <si>
    <t>Период отчета 2024 год</t>
  </si>
  <si>
    <t>Доля (%) достижения/   исполнения освоения</t>
  </si>
  <si>
    <t xml:space="preserve">Согласно ежеквартального приложения «Показатели  индустриально-инновационного развития Республики Казахстан» индикатор является предварительным за январь-ноябрь 2024 года. Объем экспорта продукции обрабатывающей промышленности составил 271,3 млн. долл. США с ростом в 1,7 раз к соответствующему уровню 2023 года, за счет роста экспорта в производстве продуктов питания в 1,5 раз (23,1 млн.долл.США), химической промышленности в 3 раза (216,8 млн. долл. США), строительной индустрии в 1,1 раз (17,5 млн. долл. США). Данные за 2024 год будут опубликованы 20 апреля (предварительные) и  20 октября (окончательные) 2025 года. </t>
  </si>
  <si>
    <r>
      <t xml:space="preserve">В соответствии с Планом  статистических работ БНС АСПР РК данные за 2024 год будут опубликованы  в апреле 2025 года.
 По итогам 9 месяцев 2024 года количество внутренних туристов составило 148 639 человек, что на 38,8% больше, чем за аналогичный период прошлого года 
</t>
    </r>
    <r>
      <rPr>
        <i/>
        <sz val="12"/>
        <rFont val="Times New Roman"/>
        <family val="1"/>
        <charset val="204"/>
      </rPr>
      <t>(3 кв. 2023 г. - 107 079 чел.).</t>
    </r>
  </si>
  <si>
    <r>
      <t xml:space="preserve">В соответствии с Планом  статистических работ БНС АСПР РК данные за 2024 год будут опубликованы  в апреле 2025 года.
По итогам 9 месяцев 2024 года количество иностранных туристов, посетивших  область, составило 2 471 человек, что на 0,7% больше, чем за аналогичный период прошлого года </t>
    </r>
    <r>
      <rPr>
        <i/>
        <sz val="14"/>
        <rFont val="Times New Roman"/>
        <family val="1"/>
        <charset val="204"/>
      </rPr>
      <t>(3 кв. 2023 г. - 2 454 чел.).</t>
    </r>
  </si>
  <si>
    <t>В соответствии с Планом статистических работ БНС АСПР РК данные за 2024 год будут опубликованы в марте 2025 года.</t>
  </si>
  <si>
    <t xml:space="preserve">В соответствии с Планом статистических работ БНС АСПР РК данные за 2024 год будут опубликованы в августе 2025 года. </t>
  </si>
  <si>
    <t>В соответствии с Планом статистических работ БНС АСПР РК данные за 2024 год будут опубликованы в августе 2025 года.</t>
  </si>
  <si>
    <t>В соответствии с Планом статистических работ БНС АСПР РК данные за 2024 год будут опубликованы в мае 2025 года. Показатель годовой периодичности.</t>
  </si>
  <si>
    <t>В соответствии с Планом статистических работ БНС АСПР РК данные за 2024 год будут опубликованы в апреле 2025 года.</t>
  </si>
  <si>
    <t>В соответствии с Планом статистических работ БНС АСПР РК данные за 2024 год будут опубликованы предварительно в апреле, окончательно в августе 2025 года.</t>
  </si>
  <si>
    <t xml:space="preserve">В соответствии с Планом статистических работ БНС АСПР РК данные за 2024 год будут опубликованы в апреле 2025 года. 
</t>
  </si>
  <si>
    <t>Подключение вновь вводимого крестьянского хозяйства" Каусар "Бегманова С. А. к электрическим сетям коммунального государственного учреждения "Центр оказания социальных услуг№5", расположенного по адресу: Жамбылская область, Жамбылский район, Жамбылский сельский округ (на обжалование)</t>
  </si>
  <si>
    <t xml:space="preserve">На 2024 год выделено и освоено 1,0 млн. тенге. На реализацию проекта необходимо           1 152,8 млн. тенге. Завершение объекта планируется на 2025-2026 годы.  </t>
  </si>
  <si>
    <t>На подключение вновь вводимого      КХ «Нур-Султан» к электрическим сетям ЖКХ акимата Меркенского района</t>
  </si>
  <si>
    <t>На подключение вновь вводимого КХ "Сарым" к электрическим сетям ТОО "ЖЭС"</t>
  </si>
  <si>
    <r>
      <t xml:space="preserve">Объект сдан в эксплуатацию 04.10.2024 года. По итогам года экономия средств -           0,8 млн тенге. </t>
    </r>
    <r>
      <rPr>
        <sz val="14"/>
        <rFont val="Times New Roman"/>
        <family val="1"/>
        <charset val="204"/>
      </rPr>
      <t>Согласно статье 44 БК РК сэкономленные средства до 1 марта 2025 года будут возвращены в бюджет .</t>
    </r>
  </si>
  <si>
    <t>Объект сдан в эксплуатацию 30.12.2024 года. По итогам года экономия средств -    0,4 млн тенге. Согласно статье 44 БК РК сэкономленные средства до 1 марта 2025 года будут возвращены в бюджет .</t>
  </si>
  <si>
    <r>
      <t xml:space="preserve">Мероприятие 1.                          
</t>
    </r>
    <r>
      <rPr>
        <sz val="14"/>
        <rFont val="Times New Roman"/>
        <family val="1"/>
        <charset val="204"/>
      </rPr>
      <t>Строительство культурных объектов</t>
    </r>
  </si>
  <si>
    <t>20 
(в т.ч. 17-2024 г.)</t>
  </si>
  <si>
    <t>17 
(в т.ч. 14-2024 г.)</t>
  </si>
  <si>
    <t>29 
(в т.ч. 17-2024 г.)</t>
  </si>
  <si>
    <t>24 
(в т.ч. 21-2024 г.)</t>
  </si>
  <si>
    <t>Проект «Социологическое исследование – 2023» осуществляется один раз в год путем проведения опроса Национальным центром общественного здоровья Министерства здравоохранения Республики Казахстан. Итоги 2024 года будут опубликованы на сайте НЦОЗ в июле 2025 года.</t>
  </si>
  <si>
    <r>
      <rPr>
        <b/>
        <sz val="14"/>
        <color rgb="FFFF0000"/>
        <rFont val="Times New Roman"/>
        <family val="1"/>
        <charset val="204"/>
      </rPr>
      <t>Мероприятие не исполнено.</t>
    </r>
    <r>
      <rPr>
        <sz val="14"/>
        <rFont val="Times New Roman"/>
        <family val="1"/>
        <charset val="204"/>
      </rPr>
      <t xml:space="preserve">
Конкурсы нескольких мероприятий признаны несостоявшимися. В связи с чем сокращены количество мероприятий до 17 434 (124 обучающих семинара, 52 онлайн-вебинара, 18 подготовок и проведений спортивных мероприятий, 1 выступление на радиостанции, 13 сервисов сайта (интернет-ресурса) по пропаганде ЗОЖ, 17226 тиражей информационно-разъяснительных материалов)</t>
    </r>
  </si>
  <si>
    <r>
      <rPr>
        <b/>
        <sz val="14"/>
        <rFont val="Times New Roman"/>
        <family val="1"/>
        <charset val="204"/>
      </rPr>
      <t>Мероприятие исполнено.</t>
    </r>
    <r>
      <rPr>
        <sz val="14"/>
        <rFont val="Times New Roman"/>
        <family val="1"/>
        <charset val="204"/>
      </rPr>
      <t xml:space="preserve">
По итогам 2024 года выявлено 5645 (2023 г. -5218) фактов за непосредственное распитие спиртных напитков и нахождение в состоянии алкогольного опьянения в общественных местах (ст. 440 КоАП РК), а также 323 (2023 г. -239) факта незаконной продажи алкогольной продукции (ст. 200 КоАП РК), на реализацию алкогольной продукции 211 лицензий индивидуальных предпринимателей временно приостановлены. За отчетный период на профилактический учет в ОВД поставлен 121 наркоман (2023 г. - 178) и 396 алкоголиков (2023 г.-501).
На принудительное лечение в специальное лечебное учреждение направлено
112 человек, в том числе 98 алкоголиков и 14 наркоманов. 218 (2023 г.– 217) неблагополучных семей и 564 (2023 г.– 533) несовершеннолетних, совершивших преступления и правонарушения, неравнодушных к воспитанию детей, взяты на учет в полиции. В настоящее время на учете в отделениях полиции состоят 340 (2023 г.- 312) подростков и 262 (2023 г.- 259) неблагополучных семьи.  Вынесены защитные предписания 3398 (2023 г. -3936) лицам, допустившим правонарушения в семейно-бытовых отношениях.</t>
    </r>
  </si>
  <si>
    <r>
      <rPr>
        <b/>
        <sz val="14"/>
        <rFont val="Times New Roman"/>
        <family val="1"/>
        <charset val="204"/>
      </rPr>
      <t>Мероприятие исполнено.</t>
    </r>
    <r>
      <rPr>
        <sz val="14"/>
        <rFont val="Times New Roman"/>
        <family val="1"/>
        <charset val="204"/>
      </rPr>
      <t xml:space="preserve">
Всего в молодежных центрах здоровья проконсультированы дети и подростки в возрасте от 11 до 18 лет в количестве 43 558.</t>
    </r>
  </si>
  <si>
    <r>
      <rPr>
        <b/>
        <sz val="14"/>
        <rFont val="Times New Roman"/>
        <family val="1"/>
        <charset val="204"/>
      </rPr>
      <t>Мероприятие исполнено.</t>
    </r>
    <r>
      <rPr>
        <sz val="14"/>
        <rFont val="Times New Roman"/>
        <family val="1"/>
        <charset val="204"/>
      </rPr>
      <t xml:space="preserve">
В Национальном медицинском исследовательском центре акушерства, гинекологии и перинатологии имени академика В.И. Кулакова Российской Федерации 5 врачей  прошли повышение квалификации. </t>
    </r>
  </si>
  <si>
    <t xml:space="preserve">В соответствии с Планом статистических работ БНС АСПР РК данные за 2024 год будут опубликованы  в марте 2025 года </t>
  </si>
  <si>
    <r>
      <rPr>
        <b/>
        <sz val="14"/>
        <color rgb="FFFF0000"/>
        <rFont val="Times New Roman"/>
        <family val="1"/>
        <charset val="204"/>
      </rPr>
      <t>Мероприятие не исполнено.</t>
    </r>
    <r>
      <rPr>
        <sz val="14"/>
        <rFont val="Times New Roman"/>
        <family val="1"/>
        <charset val="204"/>
      </rPr>
      <t xml:space="preserve">
Площадь орошаемых земель,  внедренных водосберегающими технологиями составляет 55,4 тыс. га  (в т.ч. 2024 году внедрены на 15,4 тыс. га: капельное орошение - 11 тыс.га, дождевание - 2,6 тыс. га, лазерное планирование - 1,8 тыс га). 
В МВРИ РК направлено письмо о внесении изменений в плановое значение 2024 года с 79,2 тыс.га на 55,4 тыс.га (№08-8396 от 08.11.2024 г.).</t>
    </r>
  </si>
  <si>
    <r>
      <rPr>
        <b/>
        <sz val="14"/>
        <color rgb="FFFF0000"/>
        <rFont val="Times New Roman"/>
        <family val="1"/>
        <charset val="204"/>
      </rPr>
      <t xml:space="preserve">Показатель не исполнен. </t>
    </r>
    <r>
      <rPr>
        <sz val="14"/>
        <rFont val="Times New Roman"/>
        <family val="1"/>
        <charset val="204"/>
      </rPr>
      <t xml:space="preserve">
Впервые зарегистрировано 1 138 случаев заболевания. Население области -1 222 553 человек.</t>
    </r>
  </si>
  <si>
    <r>
      <rPr>
        <b/>
        <sz val="14"/>
        <color rgb="FFFF0000"/>
        <rFont val="Times New Roman"/>
        <family val="1"/>
        <charset val="204"/>
      </rPr>
      <t xml:space="preserve">Мероприятие не исполнено.     </t>
    </r>
    <r>
      <rPr>
        <b/>
        <sz val="14"/>
        <rFont val="Times New Roman"/>
        <family val="1"/>
        <charset val="204"/>
      </rPr>
      <t xml:space="preserve">    </t>
    </r>
    <r>
      <rPr>
        <sz val="14"/>
        <rFont val="Times New Roman"/>
        <family val="1"/>
        <charset val="204"/>
      </rPr>
      <t xml:space="preserve">                                                                                                     В 2024 году на разработку ПСД по реконструкции канала К-1 запланировано предусмотреть из районного бюджета 3,2 млн. тенге. Вопрос о выделении средств не решен.</t>
    </r>
  </si>
  <si>
    <r>
      <rPr>
        <b/>
        <sz val="14"/>
        <color rgb="FFFF0000"/>
        <rFont val="Times New Roman"/>
        <family val="1"/>
        <charset val="204"/>
      </rPr>
      <t>Мероприятие не исполнено.</t>
    </r>
    <r>
      <rPr>
        <sz val="14"/>
        <rFont val="Times New Roman"/>
        <family val="1"/>
        <charset val="204"/>
      </rPr>
      <t xml:space="preserve">
Обследованием на ВИЧ инфекцию охвачены 186 907 лиц.</t>
    </r>
  </si>
  <si>
    <r>
      <rPr>
        <b/>
        <sz val="14"/>
        <color rgb="FFFF0000"/>
        <rFont val="Times New Roman"/>
        <family val="1"/>
        <charset val="204"/>
      </rPr>
      <t>Мероприятие не исполнено.</t>
    </r>
    <r>
      <rPr>
        <sz val="14"/>
        <rFont val="Times New Roman"/>
        <family val="1"/>
        <charset val="204"/>
      </rPr>
      <t xml:space="preserve">
Охвачено лечением 172 281 пациентов, в том числе по ВТМУ 555 пациентов.</t>
    </r>
  </si>
  <si>
    <r>
      <rPr>
        <b/>
        <sz val="14"/>
        <color rgb="FFFF0000"/>
        <rFont val="Times New Roman"/>
        <family val="1"/>
        <charset val="204"/>
      </rPr>
      <t xml:space="preserve">Мероприятие не исполнено. </t>
    </r>
    <r>
      <rPr>
        <sz val="14"/>
        <rFont val="Times New Roman"/>
        <family val="1"/>
        <charset val="204"/>
      </rPr>
      <t xml:space="preserve">
 Согласно постановления акимата Жамбылской области №293 от 12 декабря 2024 года "О размещении государственного образовательного заказа на подготовку кадров с техническим и профессиональным, послесредним образованием на 2024-2025 учебный год" выделено 1970 грантов. 
Из них, КГП на ПХВ "Жамбылский высший медицинский колледж" УЗАЖО - 1618 студентов на 645,1 млн. тенге; ТОО "Медицинский колледж "Тараз-Болашақ" - 320 студентов на 139,4 млн. тенге; ТОО "Таразский специализированный колледж" - 32 студента на 13,9 млн. тенге.</t>
    </r>
  </si>
  <si>
    <r>
      <rPr>
        <b/>
        <sz val="14"/>
        <color rgb="FFFF0000"/>
        <rFont val="Times New Roman"/>
        <family val="1"/>
        <charset val="204"/>
      </rPr>
      <t xml:space="preserve">Показатель не исполнен. </t>
    </r>
    <r>
      <rPr>
        <sz val="14"/>
        <rFont val="Times New Roman"/>
        <family val="1"/>
        <charset val="204"/>
      </rPr>
      <t xml:space="preserve">
В 2024 году зарегистрировано 2 случая заражения вирусным  гепатитом В.</t>
    </r>
  </si>
  <si>
    <r>
      <rPr>
        <b/>
        <sz val="14"/>
        <color rgb="FFFF0000"/>
        <rFont val="Times New Roman"/>
        <family val="1"/>
        <charset val="204"/>
      </rPr>
      <t>Показатель не исполнен.</t>
    </r>
    <r>
      <rPr>
        <sz val="14"/>
        <rFont val="Times New Roman"/>
        <family val="1"/>
        <charset val="204"/>
      </rPr>
      <t xml:space="preserve">
Зарегистрировано 431  впервые выявленных больных злокачественным новообразованием на 0-I стадии (всего выявлено за отчетный период - 1637).</t>
    </r>
  </si>
  <si>
    <r>
      <rPr>
        <b/>
        <sz val="14"/>
        <color rgb="FFFF0000"/>
        <rFont val="Times New Roman"/>
        <family val="1"/>
        <charset val="204"/>
      </rPr>
      <t xml:space="preserve">Показатель не исполнен. </t>
    </r>
    <r>
      <rPr>
        <sz val="14"/>
        <rFont val="Times New Roman"/>
        <family val="1"/>
        <charset val="204"/>
      </rPr>
      <t xml:space="preserve">
Зарегистрировано 129 случаев  рождаемости среди подростков в возрасте 15-17 лет (общая численность 32 889 человек).</t>
    </r>
  </si>
  <si>
    <r>
      <rPr>
        <b/>
        <sz val="14"/>
        <color rgb="FFFF0000"/>
        <rFont val="Times New Roman"/>
        <family val="1"/>
        <charset val="204"/>
      </rPr>
      <t xml:space="preserve">Показатель не исполнен. </t>
    </r>
    <r>
      <rPr>
        <sz val="14"/>
        <rFont val="Times New Roman"/>
        <family val="1"/>
        <charset val="204"/>
      </rPr>
      <t xml:space="preserve">
За 2024 год зарегистрировано  196 случаев младенческой смертности до 1 года (общее количество родившихся живыми-24 366).</t>
    </r>
  </si>
  <si>
    <r>
      <rPr>
        <b/>
        <sz val="14"/>
        <color rgb="FFFF0000"/>
        <rFont val="Times New Roman"/>
        <family val="1"/>
        <charset val="204"/>
      </rPr>
      <t>Показатель не исполнен.</t>
    </r>
    <r>
      <rPr>
        <sz val="14"/>
        <rFont val="Times New Roman"/>
        <family val="1"/>
        <charset val="204"/>
      </rPr>
      <t xml:space="preserve">
Охвачено иммунизацией 188 396 человек (план - 205 109 человек). 16,7 тыс.человек отказались от вакцинации.</t>
    </r>
  </si>
  <si>
    <t>24 (в т. ч 21 -2024 г. )</t>
  </si>
  <si>
    <r>
      <rPr>
        <b/>
        <sz val="14"/>
        <color rgb="FFFF0000"/>
        <rFont val="Times New Roman"/>
        <family val="1"/>
        <charset val="204"/>
      </rPr>
      <t>Мероприятие не исполнено.</t>
    </r>
    <r>
      <rPr>
        <sz val="14"/>
        <rFont val="Times New Roman"/>
        <family val="1"/>
        <charset val="204"/>
      </rPr>
      <t xml:space="preserve">
Проведен капитальный ремонт 8 школ. Из-за нарушения подрядчиком сроков исполнения договора 212,8 млн. тенге не освоено. Ведется судебный процесс.</t>
    </r>
  </si>
  <si>
    <r>
      <rPr>
        <b/>
        <sz val="14"/>
        <color rgb="FFFF0000"/>
        <rFont val="Times New Roman"/>
        <family val="1"/>
        <charset val="204"/>
      </rPr>
      <t>Мероприятие не исполнено.</t>
    </r>
    <r>
      <rPr>
        <sz val="14"/>
        <rFont val="Times New Roman"/>
        <family val="1"/>
        <charset val="204"/>
      </rPr>
      <t xml:space="preserve">
Из-за нарушения подрядчиком сроков исполнения договора
5 объектов не завершены.</t>
    </r>
  </si>
  <si>
    <r>
      <rPr>
        <b/>
        <sz val="14"/>
        <color rgb="FFFF0000"/>
        <rFont val="Times New Roman"/>
        <family val="1"/>
        <charset val="204"/>
      </rPr>
      <t>Мероприятие не исполнено.</t>
    </r>
    <r>
      <rPr>
        <sz val="14"/>
        <rFont val="Times New Roman"/>
        <family val="1"/>
        <charset val="204"/>
      </rPr>
      <t xml:space="preserve">
Реализовано 5 проектов. Из-за нарушения подрядчиком сроков исполнения договора
1 проект нет релизован.</t>
    </r>
  </si>
  <si>
    <r>
      <rPr>
        <b/>
        <sz val="14"/>
        <color rgb="FFFF0000"/>
        <rFont val="Times New Roman"/>
        <family val="1"/>
        <charset val="204"/>
      </rPr>
      <t>Показатель не исполнен.</t>
    </r>
    <r>
      <rPr>
        <sz val="14"/>
        <rFont val="Times New Roman"/>
        <family val="1"/>
        <charset val="204"/>
      </rPr>
      <t xml:space="preserve">
Из 199  участковых пунктов полиции  167 находятся в присобленных зданиях (Байзак - 18, Жамбыл - 16, Жуалы - 14, Кордай - 21, Т. Рыскулов - 15, Мерке - 15, Мойынкум - 16, Сарысу - 14, Талас - 16, Шу - 22).</t>
    </r>
  </si>
  <si>
    <r>
      <rPr>
        <b/>
        <sz val="14"/>
        <color rgb="FFFF0000"/>
        <rFont val="Times New Roman"/>
        <family val="1"/>
        <charset val="204"/>
      </rPr>
      <t>Мероприятие не исполнено.</t>
    </r>
    <r>
      <rPr>
        <sz val="14"/>
        <rFont val="Times New Roman"/>
        <family val="1"/>
        <charset val="204"/>
      </rPr>
      <t xml:space="preserve">
Финансовые средства не предусмотрены.</t>
    </r>
  </si>
  <si>
    <r>
      <rPr>
        <b/>
        <sz val="14"/>
        <color rgb="FFFF0000"/>
        <rFont val="Times New Roman"/>
        <family val="1"/>
        <charset val="204"/>
      </rPr>
      <t>Мероприятие не исполнено.</t>
    </r>
    <r>
      <rPr>
        <sz val="14"/>
        <color theme="1"/>
        <rFont val="Times New Roman"/>
        <family val="1"/>
        <charset val="204"/>
      </rPr>
      <t xml:space="preserve">
Из-за  климатических условий региона внесено предложение в МЭПР РК о сокращении видов деревьев (№ 07-786 от 03.02.2025 г.).</t>
    </r>
  </si>
  <si>
    <r>
      <rPr>
        <b/>
        <sz val="14"/>
        <color rgb="FFFF0000"/>
        <rFont val="Times New Roman"/>
        <family val="1"/>
        <charset val="204"/>
      </rPr>
      <t>Мероприятие не исполнено.</t>
    </r>
    <r>
      <rPr>
        <sz val="14"/>
        <rFont val="Times New Roman"/>
        <family val="1"/>
        <charset val="204"/>
      </rPr>
      <t xml:space="preserve">
Реализовано 9 проектов на 15,3 млн. тенге. По 2 социальным проектам «Проведение комплексных мероприятий, направленных на укрепление института семьи и реализацию гендерной политики»  и «Укрепление института семьи и формирование гендерной культуры» конкурс государственных закупок признаны несостоявшимися. 
Средства возвращены в бюджет (решение Сарысуйского районного маслихата №32-3 от 25.11.2024 г.)</t>
    </r>
  </si>
  <si>
    <r>
      <rPr>
        <b/>
        <sz val="14"/>
        <color rgb="FFFF0000"/>
        <rFont val="Times New Roman"/>
        <family val="1"/>
        <charset val="204"/>
      </rPr>
      <t>Мероприятие не исполнено.</t>
    </r>
    <r>
      <rPr>
        <sz val="14"/>
        <color rgb="FF000000"/>
        <rFont val="Times New Roman"/>
        <family val="1"/>
        <charset val="204"/>
      </rPr>
      <t xml:space="preserve">
Недостижение показателей в Мойынкумском районе 62,5% (15 из 24 школ) и в Таласском районе - 77,1% (27 из 35 школ).</t>
    </r>
  </si>
  <si>
    <r>
      <rPr>
        <b/>
        <sz val="14"/>
        <color rgb="FFFF0000"/>
        <rFont val="Times New Roman"/>
        <family val="1"/>
        <charset val="204"/>
      </rPr>
      <t xml:space="preserve">Показатель не исполнен. </t>
    </r>
    <r>
      <rPr>
        <sz val="14"/>
        <color rgb="FFFF0000"/>
        <rFont val="Times New Roman"/>
        <family val="1"/>
        <charset val="204"/>
      </rPr>
      <t xml:space="preserve">            </t>
    </r>
    <r>
      <rPr>
        <sz val="14"/>
        <rFont val="Times New Roman"/>
        <family val="1"/>
        <charset val="204"/>
      </rPr>
      <t xml:space="preserve">                                                                                                                                                                                                                                                         В 2023 году в рамках Национального проекта «Комфортная школа» за счет средств РБ начато строительство школы на 300 мест в с.Каракемер Кордайского района.
Постановления акима Жамбылской области №207 от 06.08.2024 г. средства сняты. 
Проект переходящий на 2025 год.</t>
    </r>
  </si>
  <si>
    <r>
      <rPr>
        <b/>
        <sz val="14"/>
        <color rgb="FF0070C0"/>
        <rFont val="Times New Roman"/>
        <family val="1"/>
        <charset val="204"/>
      </rPr>
      <t>Мероприятие частично исполнено.</t>
    </r>
    <r>
      <rPr>
        <sz val="14"/>
        <rFont val="Times New Roman"/>
        <family val="1"/>
        <charset val="204"/>
      </rPr>
      <t xml:space="preserve">
Для подведения инженерной инфраструктуры оказана финансовая поддержка 14 проектам (в т.ч. 11 проект на территории ИЗ). 12 проектов сданы в эксплуатацию, 1 проект приостановлен из-за внесения корректировок  в расчёты, 1 проект переходящий на 2025 год.</t>
    </r>
  </si>
  <si>
    <r>
      <t xml:space="preserve">Мероприятие частично исполнено.
</t>
    </r>
    <r>
      <rPr>
        <sz val="14"/>
        <rFont val="Times New Roman"/>
        <family val="1"/>
        <charset val="204"/>
      </rPr>
      <t>По итогам 2024 года завершено строительство 20 объектов.  4 объекта здравоохранения (Кордайский р. Үлкен Сулутор ВА, поликлиника Сортобе, Мерке (Литер А), Таласский р. Акколь ВА) являются переходящими на 2025 год. 
568,8  млн.тенге возвращено в РБ (постановление акима области от 25 декабря 2024 г. №314). Дополнительно выделено 23,2 тенге на строительство поликлиники в с. Сортобе                                 Кордайского района (постановления №310 от 24 декабря 2024 г.). 
Сэкономленные 14,8 тенге будут возвращены в РБ до 1 марта 2025 года (в соответствии со ст. 44 БК  РК). По строительству ФАП в с.Р.Сабденов района Т.Рыскулова не оплачены средства технадзора в 3980 млн. тенге. СМР завершены. 1,3 млн. тенге на поставку оборудования будут освоены в 2025 году (объект переходящий).</t>
    </r>
  </si>
  <si>
    <r>
      <rPr>
        <b/>
        <sz val="14"/>
        <color rgb="FF0070C0"/>
        <rFont val="Times New Roman"/>
        <family val="1"/>
        <charset val="204"/>
      </rPr>
      <t>Мероприятие частично исполнено.</t>
    </r>
    <r>
      <rPr>
        <b/>
        <sz val="14"/>
        <color rgb="FFFF0000"/>
        <rFont val="Times New Roman"/>
        <family val="1"/>
        <charset val="204"/>
      </rPr>
      <t xml:space="preserve">
</t>
    </r>
    <r>
      <rPr>
        <sz val="14"/>
        <rFont val="Times New Roman"/>
        <family val="1"/>
        <charset val="204"/>
      </rPr>
      <t>Введено в эксплуатацию 13 объектов. 4 проекта реализуются за счет средств специальных государственных фондов (3,1 млрд. тенге освоено в 2024 году,  1,7 млрд. тенге находятся на КСН).</t>
    </r>
  </si>
  <si>
    <r>
      <rPr>
        <b/>
        <sz val="14"/>
        <color rgb="FF0070C0"/>
        <rFont val="Times New Roman"/>
        <family val="1"/>
        <charset val="204"/>
      </rPr>
      <t>Мероприятие частично исполнено.</t>
    </r>
    <r>
      <rPr>
        <sz val="14"/>
        <rFont val="Times New Roman"/>
        <family val="1"/>
        <charset val="204"/>
      </rPr>
      <t xml:space="preserve">
Введено в эксплуатацию 12 объектов. 3 объекта переходящие на 2025 год.  
2 спортивных объекта (несвоевременное  выделение средств из Нацфонда - с. Сарыкемер Байзакского района, из-за нарушения подрядчиком сроков исполнения договора - в с. Сарымолдаева Меркенского района).</t>
    </r>
  </si>
  <si>
    <r>
      <rPr>
        <b/>
        <sz val="14"/>
        <color rgb="FF0070C0"/>
        <rFont val="Times New Roman"/>
        <family val="1"/>
        <charset val="204"/>
      </rPr>
      <t>Мероприятие частично исполнено.</t>
    </r>
    <r>
      <rPr>
        <sz val="14"/>
        <rFont val="Times New Roman"/>
        <family val="1"/>
        <charset val="204"/>
      </rPr>
      <t xml:space="preserve">
Введено в эксплуатацию 8 объектов  (с.Кенес Байзакского района - 108,9 млн. тенге, с. Акбулым Жамбылского района - 208,9 млн. тенге, с.Аса Жамбылского района - 166,7 млн. тенге, с. Беткайнар  - 22,2 млн. тенге, с.Карасай батыр - 334,1 млн. тенге, с. Кордай Кордайского района - 23,9 млн. тенге, с. Акыртобе района Т. Рыскулова - 238,4 млн. тенге, с.Коктал Таласского района - 54,3 млн. тенге). С учетом корректировки (постановление акима Жамбылской области от 24 декабря 2024 года №310 23,2 млн. тенге возвращены в РБ).
 9 объектов культуры в соответствии с финансовым планом переходящие на 2025 год.</t>
    </r>
  </si>
  <si>
    <r>
      <rPr>
        <b/>
        <sz val="14"/>
        <color rgb="FF0070C0"/>
        <rFont val="Times New Roman"/>
        <family val="1"/>
        <charset val="204"/>
      </rPr>
      <t>Мероприятие частично исполнено.</t>
    </r>
    <r>
      <rPr>
        <sz val="14"/>
        <rFont val="Times New Roman"/>
        <family val="1"/>
        <charset val="204"/>
      </rPr>
      <t xml:space="preserve">
Введено в эксплуатацию 12 объектов.  6 объектов переходящие на 2025 год. 
(16,6 млн. тенге до 1 марта 2025 года будут возвращены в бюджет согласно ст.44 БК РК).</t>
    </r>
  </si>
  <si>
    <r>
      <rPr>
        <b/>
        <sz val="14"/>
        <color rgb="FF0070C0"/>
        <rFont val="Times New Roman"/>
        <family val="1"/>
        <charset val="204"/>
      </rPr>
      <t>Мероприятие частично исполнено.</t>
    </r>
    <r>
      <rPr>
        <sz val="14"/>
        <rFont val="Times New Roman"/>
        <family val="1"/>
        <charset val="204"/>
      </rPr>
      <t xml:space="preserve">
Велось строительство 67 социальных кредитных домов на 3031 квартиру в г.Тараз на 16 334,4 млн. тенге облигаций. 
Введено 23 домов на 1011 квартир. 
114 квартир переходящие на 2025 год (из-за несвоевременного поступления облигационных средств).</t>
    </r>
  </si>
  <si>
    <r>
      <t xml:space="preserve">Показатель исполнен.
</t>
    </r>
    <r>
      <rPr>
        <sz val="14"/>
        <rFont val="Times New Roman"/>
        <family val="1"/>
        <charset val="204"/>
      </rPr>
      <t>Общая протяженность внутренних дорог составляет 5726 км. В 2024 году в целях улучшения инфраструктуры внутренних дорог проведено 16,5 км нового строительства, 3 км реконструкции и 594,5 км среднего ремонта. В результате проведенных работ доля внутренних дорог в хорошем и удовлетворительном состоянии доведена до 87%.</t>
    </r>
  </si>
  <si>
    <r>
      <rPr>
        <b/>
        <sz val="14"/>
        <color rgb="FFFF0000"/>
        <rFont val="Times New Roman"/>
        <family val="1"/>
        <charset val="204"/>
      </rPr>
      <t xml:space="preserve">Мероприятие не исполнено. 
</t>
    </r>
    <r>
      <rPr>
        <sz val="14"/>
        <rFont val="Times New Roman"/>
        <family val="1"/>
        <charset val="204"/>
      </rPr>
      <t>Построено 16,5 км дорог (в массивах Бурыл А, Б, В и Барысхан г.Тараз), проведен средний ремонт 594,5 км улиц и внутренних дорог населенных пунктов. 
В связи с неблагоприятными погодными условиями и судебным процессом 2 км в Мойынкумском районе и 1 км в Меркенском районе не полностью завершены. 
Не освоенные средства в сумме 469,6 млн тенге (245,4 млн. тенге возвращены в бюджет, 224,2 млн. тенге не освоены (Мойынкумский р. - 49,1 млн. тенге, Меркенский р. - 106,2 млн. тенге, Т.Рыскулова - 10,9 млн.тенге,  г. Тараз, р. - 36,1 млн тенге, Кордайский р. - 7,3 млн.тенге)).</t>
    </r>
    <r>
      <rPr>
        <sz val="14"/>
        <color rgb="FFFF0000"/>
        <rFont val="Times New Roman"/>
        <family val="1"/>
        <charset val="204"/>
      </rPr>
      <t xml:space="preserve">
</t>
    </r>
  </si>
  <si>
    <t>Задача 1. Внедрение водосберегающих технологий на орошаемых землях</t>
  </si>
  <si>
    <r>
      <rPr>
        <b/>
        <sz val="14"/>
        <color rgb="FFFF0000"/>
        <rFont val="Times New Roman"/>
        <family val="1"/>
        <charset val="204"/>
      </rPr>
      <t xml:space="preserve">Мероприятие не исполнено.
</t>
    </r>
    <r>
      <rPr>
        <sz val="14"/>
        <rFont val="Times New Roman"/>
        <family val="1"/>
        <charset val="204"/>
      </rPr>
      <t>В г.Тараз завершены работы по реконструкции улиц Шостаковича и Санырак батыра. Проект «Реконструкция пешеходной дорожки по улице Айтиева от проспекта Толе би до улицы Конаева с учетом малых архитектурных объектов» в связи с поздним началом работ объект является переходящим на 2025 год.
В связи с неправильной регистрацией договора авторского надзора средства выделенные на проект «Реконструкция автодороги по улице Арбатас в городе Каратау Таласского района Жамбылской области» не освоены. Объекты переходящие на 2025 год. 
Не освоено 98,9 млн тенге (г. Тараз - 95,8 млн.тенге, г. Каратау – 3,1 млн.тенге).</t>
    </r>
    <r>
      <rPr>
        <sz val="14"/>
        <color rgb="FFFF0000"/>
        <rFont val="Times New Roman"/>
        <family val="1"/>
        <charset val="204"/>
      </rPr>
      <t xml:space="preserve">
</t>
    </r>
  </si>
  <si>
    <t xml:space="preserve">Отчет о реализации Плана развития Жамбылской области на 2021-2025 годы, 
утвержденного решением областного маслихата от 26 ноября 2024 года №19-3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</si>
</sst>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00"/>
    <numFmt numFmtId="167" formatCode="#,##0.0\ _₸"/>
    <numFmt numFmtId="168" formatCode="0.0;[Red]0.0"/>
  </numFmts>
  <fonts count="3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i/>
      <sz val="11"/>
      <color theme="1"/>
      <name val="Times New Roman"/>
      <family val="1"/>
      <charset val="204"/>
    </font>
    <font>
      <b/>
      <sz val="14"/>
      <color theme="1"/>
      <name val="Times New Roman"/>
      <family val="1"/>
      <charset val="204"/>
    </font>
    <font>
      <i/>
      <sz val="14"/>
      <color theme="1"/>
      <name val="Times New Roman"/>
      <family val="1"/>
      <charset val="204"/>
    </font>
    <font>
      <sz val="14"/>
      <color theme="1"/>
      <name val="Times New Roman"/>
      <family val="1"/>
      <charset val="204"/>
    </font>
    <font>
      <sz val="14"/>
      <name val="Times New Roman"/>
      <family val="1"/>
      <charset val="204"/>
    </font>
    <font>
      <b/>
      <sz val="14"/>
      <name val="Times New Roman"/>
      <family val="1"/>
      <charset val="204"/>
    </font>
    <font>
      <b/>
      <i/>
      <sz val="14"/>
      <name val="Times New Roman"/>
      <family val="1"/>
      <charset val="204"/>
    </font>
    <font>
      <i/>
      <sz val="14"/>
      <name val="Times New Roman"/>
      <family val="1"/>
      <charset val="204"/>
    </font>
    <font>
      <b/>
      <sz val="11"/>
      <color theme="1"/>
      <name val="Calibri"/>
      <family val="2"/>
      <charset val="204"/>
      <scheme val="minor"/>
    </font>
    <font>
      <b/>
      <i/>
      <sz val="11"/>
      <color theme="1"/>
      <name val="Times New Roman"/>
      <family val="1"/>
      <charset val="204"/>
    </font>
    <font>
      <sz val="11"/>
      <name val="Calibri"/>
      <family val="2"/>
      <scheme val="minor"/>
    </font>
    <font>
      <i/>
      <sz val="11"/>
      <color theme="1"/>
      <name val="Calibri"/>
      <family val="2"/>
      <charset val="204"/>
      <scheme val="minor"/>
    </font>
    <font>
      <b/>
      <i/>
      <sz val="11"/>
      <color theme="1"/>
      <name val="Calibri"/>
      <family val="2"/>
      <charset val="204"/>
      <scheme val="minor"/>
    </font>
    <font>
      <b/>
      <sz val="16"/>
      <name val="Times New Roman"/>
      <family val="1"/>
      <charset val="204"/>
    </font>
    <font>
      <b/>
      <sz val="11"/>
      <color rgb="FFFF0000"/>
      <name val="Calibri"/>
      <family val="2"/>
      <charset val="204"/>
      <scheme val="minor"/>
    </font>
    <font>
      <sz val="11"/>
      <color rgb="FFFF0000"/>
      <name val="Calibri"/>
      <family val="2"/>
      <scheme val="minor"/>
    </font>
    <font>
      <b/>
      <sz val="11"/>
      <name val="Calibri"/>
      <family val="2"/>
      <charset val="204"/>
      <scheme val="minor"/>
    </font>
    <font>
      <sz val="14"/>
      <name val="Calibri"/>
      <family val="2"/>
      <scheme val="minor"/>
    </font>
    <font>
      <vertAlign val="superscript"/>
      <sz val="14"/>
      <name val="Times New Roman"/>
      <family val="1"/>
      <charset val="204"/>
    </font>
    <font>
      <sz val="14"/>
      <color rgb="FF000000"/>
      <name val="Times New Roman"/>
      <family val="1"/>
      <charset val="204"/>
    </font>
    <font>
      <sz val="14"/>
      <name val="Times New Roman"/>
      <family val="1"/>
    </font>
    <font>
      <b/>
      <sz val="14"/>
      <name val="Times New Roman"/>
      <family val="1"/>
    </font>
    <font>
      <b/>
      <i/>
      <sz val="14"/>
      <name val="Times New Roman"/>
      <family val="1"/>
    </font>
    <font>
      <sz val="8"/>
      <name val="Calibri"/>
      <family val="2"/>
      <scheme val="minor"/>
    </font>
    <font>
      <i/>
      <sz val="12"/>
      <name val="Times New Roman"/>
      <family val="1"/>
      <charset val="204"/>
    </font>
    <font>
      <sz val="12"/>
      <name val="Times New Roman"/>
      <family val="1"/>
      <charset val="204"/>
    </font>
    <font>
      <sz val="14"/>
      <color rgb="FFFF0000"/>
      <name val="Times New Roman"/>
      <family val="1"/>
      <charset val="204"/>
    </font>
    <font>
      <i/>
      <sz val="14"/>
      <name val="Times New Roman"/>
      <family val="1"/>
    </font>
    <font>
      <sz val="14"/>
      <color rgb="FF202124"/>
      <name val="Times New Roman"/>
      <family val="1"/>
      <charset val="204"/>
    </font>
    <font>
      <b/>
      <sz val="14"/>
      <color rgb="FF202124"/>
      <name val="Times New Roman"/>
      <family val="1"/>
      <charset val="204"/>
    </font>
    <font>
      <b/>
      <sz val="14"/>
      <color rgb="FFFF0000"/>
      <name val="Times New Roman"/>
      <family val="1"/>
      <charset val="204"/>
    </font>
    <font>
      <b/>
      <sz val="14"/>
      <color rgb="FF0070C0"/>
      <name val="Times New Roman"/>
      <family val="1"/>
      <charset val="204"/>
    </font>
    <font>
      <sz val="72"/>
      <color rgb="FFFF0000"/>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7" tint="0.39997558519241921"/>
        <bgColor indexed="64"/>
      </patternFill>
    </fill>
    <fill>
      <patternFill patternType="solid">
        <fgColor rgb="FFFEDAD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8" tint="0.79998168889431442"/>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2" fillId="0" borderId="0"/>
    <xf numFmtId="0" fontId="1" fillId="0" borderId="0"/>
  </cellStyleXfs>
  <cellXfs count="469">
    <xf numFmtId="0" fontId="0" fillId="0" borderId="0" xfId="0"/>
    <xf numFmtId="0" fontId="4" fillId="0" borderId="0" xfId="0" applyFont="1"/>
    <xf numFmtId="0" fontId="7" fillId="0" borderId="0" xfId="0" applyFont="1" applyAlignment="1">
      <alignment horizontal="center" vertical="center"/>
    </xf>
    <xf numFmtId="164"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2"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0" fontId="7" fillId="0" borderId="0" xfId="0" applyFont="1" applyAlignment="1">
      <alignment vertical="center"/>
    </xf>
    <xf numFmtId="0" fontId="12" fillId="0" borderId="0" xfId="0" applyFont="1"/>
    <xf numFmtId="0" fontId="0" fillId="4" borderId="0" xfId="0" applyFill="1"/>
    <xf numFmtId="1" fontId="8" fillId="6" borderId="1" xfId="0" applyNumberFormat="1" applyFont="1" applyFill="1" applyBorder="1" applyAlignment="1">
      <alignment vertical="center" wrapText="1"/>
    </xf>
    <xf numFmtId="1" fontId="8" fillId="7" borderId="1" xfId="0" applyNumberFormat="1" applyFont="1" applyFill="1" applyBorder="1" applyAlignment="1">
      <alignment vertical="center" wrapText="1"/>
    </xf>
    <xf numFmtId="0" fontId="10" fillId="8" borderId="1" xfId="0" applyFont="1" applyFill="1" applyBorder="1" applyAlignment="1">
      <alignment horizontal="left" vertical="top" wrapText="1"/>
    </xf>
    <xf numFmtId="0" fontId="9" fillId="8" borderId="1" xfId="0" applyFont="1" applyFill="1" applyBorder="1" applyAlignment="1">
      <alignment horizontal="center" vertical="center" wrapText="1"/>
    </xf>
    <xf numFmtId="0" fontId="7" fillId="0" borderId="0" xfId="0" applyFont="1"/>
    <xf numFmtId="0" fontId="7" fillId="0" borderId="0" xfId="0" applyFont="1" applyAlignment="1">
      <alignment vertical="top"/>
    </xf>
    <xf numFmtId="0" fontId="4" fillId="4" borderId="0" xfId="0" applyFont="1" applyFill="1"/>
    <xf numFmtId="0" fontId="14" fillId="0" borderId="0" xfId="0" applyFont="1"/>
    <xf numFmtId="1" fontId="8" fillId="9" borderId="1" xfId="0" applyNumberFormat="1" applyFont="1" applyFill="1" applyBorder="1" applyAlignment="1">
      <alignment horizontal="center" vertical="center" wrapText="1"/>
    </xf>
    <xf numFmtId="0" fontId="10" fillId="2" borderId="1" xfId="0" applyFont="1" applyFill="1" applyBorder="1" applyAlignment="1">
      <alignment horizontal="left" vertical="top" wrapText="1"/>
    </xf>
    <xf numFmtId="0" fontId="9" fillId="0" borderId="1" xfId="0" applyFont="1" applyBorder="1" applyAlignment="1">
      <alignment horizontal="center" vertical="top"/>
    </xf>
    <xf numFmtId="0" fontId="0" fillId="0" borderId="0" xfId="0" applyAlignment="1">
      <alignment vertical="center"/>
    </xf>
    <xf numFmtId="0" fontId="15" fillId="0" borderId="0" xfId="0" applyFont="1"/>
    <xf numFmtId="165" fontId="9" fillId="8" borderId="1" xfId="0" applyNumberFormat="1" applyFont="1" applyFill="1" applyBorder="1" applyAlignment="1">
      <alignment horizontal="center" vertical="center" wrapText="1"/>
    </xf>
    <xf numFmtId="0" fontId="16" fillId="0" borderId="0" xfId="0" applyFont="1"/>
    <xf numFmtId="0" fontId="8" fillId="8" borderId="1" xfId="0" applyFont="1" applyFill="1" applyBorder="1" applyAlignment="1">
      <alignment horizontal="center" vertical="center" wrapText="1"/>
    </xf>
    <xf numFmtId="1" fontId="9" fillId="7" borderId="1" xfId="0" applyNumberFormat="1" applyFont="1" applyFill="1" applyBorder="1" applyAlignment="1">
      <alignment vertical="center" wrapText="1"/>
    </xf>
    <xf numFmtId="1" fontId="9" fillId="6" borderId="1" xfId="0" applyNumberFormat="1" applyFont="1" applyFill="1" applyBorder="1" applyAlignment="1">
      <alignment vertical="center" wrapText="1"/>
    </xf>
    <xf numFmtId="0" fontId="9" fillId="2" borderId="1" xfId="0" applyFont="1" applyFill="1" applyBorder="1" applyAlignment="1">
      <alignment horizontal="left" vertical="top" wrapText="1"/>
    </xf>
    <xf numFmtId="0" fontId="6" fillId="0" borderId="1" xfId="0" applyFont="1" applyBorder="1" applyAlignment="1">
      <alignment horizontal="center" vertical="top" wrapText="1"/>
    </xf>
    <xf numFmtId="49" fontId="8" fillId="0" borderId="1" xfId="0" applyNumberFormat="1" applyFont="1" applyBorder="1" applyAlignment="1">
      <alignment horizontal="center" vertical="center" wrapText="1"/>
    </xf>
    <xf numFmtId="49" fontId="8" fillId="8" borderId="1" xfId="0" applyNumberFormat="1" applyFont="1" applyFill="1" applyBorder="1" applyAlignment="1">
      <alignment horizontal="left" vertical="top" wrapText="1"/>
    </xf>
    <xf numFmtId="1" fontId="8" fillId="10" borderId="1" xfId="0" applyNumberFormat="1" applyFont="1" applyFill="1" applyBorder="1" applyAlignment="1">
      <alignment horizontal="center" vertical="center" wrapText="1"/>
    </xf>
    <xf numFmtId="0" fontId="9" fillId="8" borderId="1" xfId="0" applyFont="1" applyFill="1" applyBorder="1" applyAlignment="1">
      <alignment horizontal="left" vertical="top" wrapText="1"/>
    </xf>
    <xf numFmtId="0" fontId="10" fillId="2" borderId="1" xfId="0" applyFont="1" applyFill="1" applyBorder="1" applyAlignment="1">
      <alignment vertical="top" wrapText="1"/>
    </xf>
    <xf numFmtId="0" fontId="9" fillId="11" borderId="1" xfId="0" applyFont="1" applyFill="1" applyBorder="1" applyAlignment="1">
      <alignment horizontal="left" vertical="top" wrapText="1"/>
    </xf>
    <xf numFmtId="0" fontId="9" fillId="11" borderId="1" xfId="0" applyFont="1" applyFill="1" applyBorder="1" applyAlignment="1">
      <alignment horizontal="center" vertical="center" wrapText="1"/>
    </xf>
    <xf numFmtId="0" fontId="10" fillId="11" borderId="1" xfId="0" applyFont="1" applyFill="1" applyBorder="1" applyAlignment="1">
      <alignment horizontal="left" vertical="top" wrapText="1"/>
    </xf>
    <xf numFmtId="1"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wrapText="1"/>
    </xf>
    <xf numFmtId="1" fontId="9" fillId="11" borderId="1" xfId="0" applyNumberFormat="1" applyFont="1" applyFill="1" applyBorder="1" applyAlignment="1">
      <alignment horizontal="center" vertical="center" wrapText="1"/>
    </xf>
    <xf numFmtId="0" fontId="9" fillId="11" borderId="1" xfId="0" applyFont="1" applyFill="1" applyBorder="1" applyAlignment="1">
      <alignment horizontal="left" vertical="center" wrapText="1"/>
    </xf>
    <xf numFmtId="165" fontId="9" fillId="11" borderId="1" xfId="0" applyNumberFormat="1" applyFont="1" applyFill="1" applyBorder="1" applyAlignment="1">
      <alignment horizontal="center" vertical="center" wrapText="1"/>
    </xf>
    <xf numFmtId="0" fontId="18" fillId="0" borderId="0" xfId="0" applyFont="1"/>
    <xf numFmtId="0" fontId="19" fillId="0" borderId="0" xfId="0" applyFont="1"/>
    <xf numFmtId="164" fontId="8" fillId="0" borderId="1" xfId="0" applyNumberFormat="1" applyFont="1" applyBorder="1" applyAlignment="1">
      <alignment horizontal="center" vertical="center"/>
    </xf>
    <xf numFmtId="0" fontId="0" fillId="12" borderId="0" xfId="0" applyFill="1"/>
    <xf numFmtId="164" fontId="9" fillId="12" borderId="1" xfId="0" applyNumberFormat="1" applyFont="1" applyFill="1" applyBorder="1" applyAlignment="1">
      <alignment horizontal="center" vertical="center" wrapText="1"/>
    </xf>
    <xf numFmtId="3" fontId="9" fillId="12" borderId="1" xfId="0" applyNumberFormat="1" applyFont="1" applyFill="1" applyBorder="1" applyAlignment="1">
      <alignment horizontal="center" vertical="center" wrapText="1"/>
    </xf>
    <xf numFmtId="0" fontId="9" fillId="12" borderId="1" xfId="0" applyFont="1" applyFill="1" applyBorder="1" applyAlignment="1">
      <alignment horizontal="center" vertical="top"/>
    </xf>
    <xf numFmtId="0" fontId="12" fillId="12" borderId="0" xfId="0" applyFont="1" applyFill="1"/>
    <xf numFmtId="0" fontId="9" fillId="12" borderId="1" xfId="0" applyFont="1" applyFill="1" applyBorder="1" applyAlignment="1">
      <alignment horizontal="center" vertical="center" wrapText="1"/>
    </xf>
    <xf numFmtId="0" fontId="9" fillId="12" borderId="1" xfId="0" applyFont="1" applyFill="1" applyBorder="1" applyAlignment="1">
      <alignment horizontal="left" vertical="top" wrapText="1"/>
    </xf>
    <xf numFmtId="0" fontId="9" fillId="12" borderId="1" xfId="0" applyFont="1" applyFill="1" applyBorder="1" applyAlignment="1">
      <alignment horizontal="center" vertical="top" wrapText="1"/>
    </xf>
    <xf numFmtId="49" fontId="9" fillId="12" borderId="1" xfId="0" applyNumberFormat="1" applyFont="1" applyFill="1" applyBorder="1" applyAlignment="1">
      <alignment horizontal="center" vertical="top" wrapText="1"/>
    </xf>
    <xf numFmtId="165" fontId="9" fillId="12" borderId="1" xfId="0" applyNumberFormat="1"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2" borderId="1" xfId="0" applyFont="1" applyFill="1" applyBorder="1" applyAlignment="1">
      <alignment horizontal="center" vertical="top" wrapText="1"/>
    </xf>
    <xf numFmtId="0" fontId="9" fillId="12" borderId="1" xfId="0" applyFont="1" applyFill="1" applyBorder="1" applyAlignment="1">
      <alignment horizontal="center" vertical="center"/>
    </xf>
    <xf numFmtId="4" fontId="9" fillId="12" borderId="1" xfId="0" applyNumberFormat="1" applyFont="1" applyFill="1" applyBorder="1" applyAlignment="1">
      <alignment horizontal="center" vertical="center" wrapText="1"/>
    </xf>
    <xf numFmtId="0" fontId="9" fillId="12" borderId="1" xfId="0" applyFont="1" applyFill="1" applyBorder="1" applyAlignment="1">
      <alignment vertical="top" wrapText="1"/>
    </xf>
    <xf numFmtId="1" fontId="9" fillId="12" borderId="1" xfId="0" applyNumberFormat="1" applyFont="1" applyFill="1" applyBorder="1" applyAlignment="1">
      <alignment horizontal="center" vertical="center" wrapText="1"/>
    </xf>
    <xf numFmtId="166" fontId="9" fillId="12" borderId="1" xfId="0" applyNumberFormat="1" applyFont="1" applyFill="1" applyBorder="1" applyAlignment="1">
      <alignment horizontal="center" vertical="center" wrapText="1"/>
    </xf>
    <xf numFmtId="0" fontId="9" fillId="12" borderId="1" xfId="0" applyFont="1" applyFill="1" applyBorder="1" applyAlignment="1">
      <alignment horizontal="left" vertical="center" wrapText="1"/>
    </xf>
    <xf numFmtId="1" fontId="8" fillId="12" borderId="1" xfId="0" applyNumberFormat="1" applyFont="1" applyFill="1" applyBorder="1" applyAlignment="1">
      <alignment horizontal="center" vertical="center" wrapText="1"/>
    </xf>
    <xf numFmtId="0" fontId="17" fillId="12" borderId="1" xfId="0" applyFont="1" applyFill="1" applyBorder="1" applyAlignment="1">
      <alignment horizontal="center" vertical="center" wrapText="1"/>
    </xf>
    <xf numFmtId="0" fontId="9" fillId="13" borderId="1" xfId="0" applyFont="1" applyFill="1" applyBorder="1" applyAlignment="1">
      <alignment horizontal="left" vertical="top" wrapText="1"/>
    </xf>
    <xf numFmtId="0" fontId="9" fillId="13" borderId="1" xfId="0" applyFont="1" applyFill="1" applyBorder="1" applyAlignment="1">
      <alignment horizontal="center" vertical="center" wrapText="1"/>
    </xf>
    <xf numFmtId="165" fontId="7" fillId="0" borderId="0" xfId="0" applyNumberFormat="1" applyFont="1" applyAlignment="1">
      <alignment horizontal="center" vertical="center"/>
    </xf>
    <xf numFmtId="0" fontId="20" fillId="0" borderId="0" xfId="0" applyFont="1"/>
    <xf numFmtId="49" fontId="9" fillId="8" borderId="1" xfId="0" applyNumberFormat="1" applyFont="1" applyFill="1" applyBorder="1" applyAlignment="1">
      <alignment vertical="top" wrapText="1"/>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top"/>
    </xf>
    <xf numFmtId="0" fontId="8" fillId="0" borderId="1" xfId="0" applyFont="1" applyBorder="1" applyAlignment="1">
      <alignment horizontal="center" vertical="center"/>
    </xf>
    <xf numFmtId="0" fontId="9" fillId="0" borderId="1" xfId="0" applyFont="1" applyBorder="1" applyAlignment="1">
      <alignment vertical="top" wrapText="1"/>
    </xf>
    <xf numFmtId="49" fontId="9" fillId="0" borderId="1" xfId="0" applyNumberFormat="1" applyFont="1" applyBorder="1" applyAlignment="1">
      <alignment vertical="top" wrapText="1"/>
    </xf>
    <xf numFmtId="49" fontId="9" fillId="2" borderId="1" xfId="0" applyNumberFormat="1" applyFont="1" applyFill="1" applyBorder="1" applyAlignment="1">
      <alignment vertical="top" wrapText="1"/>
    </xf>
    <xf numFmtId="165" fontId="9" fillId="2" borderId="1" xfId="0" applyNumberFormat="1" applyFont="1" applyFill="1" applyBorder="1" applyAlignment="1">
      <alignment horizontal="center" vertical="center" wrapText="1"/>
    </xf>
    <xf numFmtId="0" fontId="9" fillId="0" borderId="1" xfId="0" applyFont="1" applyBorder="1" applyAlignment="1">
      <alignment horizontal="justify" vertical="top" wrapText="1"/>
    </xf>
    <xf numFmtId="0" fontId="8" fillId="12" borderId="1" xfId="0" applyFont="1" applyFill="1" applyBorder="1" applyAlignment="1">
      <alignment horizontal="center" vertical="center"/>
    </xf>
    <xf numFmtId="0" fontId="8" fillId="0" borderId="1" xfId="0" applyFont="1" applyBorder="1"/>
    <xf numFmtId="165" fontId="8" fillId="0" borderId="1" xfId="0" applyNumberFormat="1" applyFont="1" applyBorder="1" applyAlignment="1">
      <alignment horizontal="center" vertical="center"/>
    </xf>
    <xf numFmtId="0" fontId="9" fillId="11" borderId="1" xfId="0" applyFont="1" applyFill="1" applyBorder="1" applyAlignment="1">
      <alignment vertical="top" wrapText="1"/>
    </xf>
    <xf numFmtId="164" fontId="9" fillId="11"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9" fillId="11" borderId="1" xfId="0" applyNumberFormat="1" applyFont="1" applyFill="1" applyBorder="1" applyAlignment="1">
      <alignment vertical="top" wrapText="1"/>
    </xf>
    <xf numFmtId="0" fontId="20" fillId="8" borderId="1" xfId="0" applyFont="1" applyFill="1" applyBorder="1"/>
    <xf numFmtId="49" fontId="10" fillId="8" borderId="1" xfId="0" applyNumberFormat="1" applyFont="1" applyFill="1" applyBorder="1" applyAlignment="1">
      <alignment vertical="top" wrapText="1"/>
    </xf>
    <xf numFmtId="49" fontId="9" fillId="12" borderId="1" xfId="0" applyNumberFormat="1" applyFont="1" applyFill="1" applyBorder="1" applyAlignment="1">
      <alignment vertical="top" wrapText="1"/>
    </xf>
    <xf numFmtId="49" fontId="9" fillId="12" borderId="1" xfId="0" applyNumberFormat="1" applyFont="1" applyFill="1" applyBorder="1" applyAlignment="1">
      <alignment horizontal="center" vertical="center" wrapText="1"/>
    </xf>
    <xf numFmtId="49" fontId="10" fillId="12" borderId="1" xfId="0" applyNumberFormat="1" applyFont="1" applyFill="1" applyBorder="1" applyAlignment="1">
      <alignment vertical="top" wrapText="1"/>
    </xf>
    <xf numFmtId="49" fontId="9" fillId="8" borderId="1" xfId="0" applyNumberFormat="1" applyFont="1" applyFill="1" applyBorder="1" applyAlignment="1">
      <alignment horizontal="center" vertical="center" wrapText="1"/>
    </xf>
    <xf numFmtId="164" fontId="9" fillId="8" borderId="1" xfId="0" applyNumberFormat="1" applyFont="1" applyFill="1" applyBorder="1" applyAlignment="1">
      <alignment horizontal="center" vertical="center" wrapText="1"/>
    </xf>
    <xf numFmtId="0" fontId="8" fillId="8" borderId="1" xfId="0" applyFont="1" applyFill="1" applyBorder="1" applyAlignment="1">
      <alignment horizontal="center"/>
    </xf>
    <xf numFmtId="49" fontId="9" fillId="8" borderId="1" xfId="0" applyNumberFormat="1" applyFont="1" applyFill="1" applyBorder="1" applyAlignment="1">
      <alignment horizontal="center" vertical="center"/>
    </xf>
    <xf numFmtId="49" fontId="9" fillId="8" borderId="1" xfId="0" applyNumberFormat="1" applyFont="1" applyFill="1" applyBorder="1" applyAlignment="1">
      <alignment horizontal="center" vertical="top" wrapText="1"/>
    </xf>
    <xf numFmtId="3" fontId="9" fillId="8" borderId="1" xfId="0" applyNumberFormat="1" applyFont="1" applyFill="1" applyBorder="1" applyAlignment="1">
      <alignment horizontal="center" vertical="center" wrapText="1"/>
    </xf>
    <xf numFmtId="0" fontId="9" fillId="8" borderId="1" xfId="0" applyFont="1" applyFill="1" applyBorder="1" applyAlignment="1">
      <alignment horizontal="center" vertical="center"/>
    </xf>
    <xf numFmtId="0" fontId="8" fillId="12" borderId="1" xfId="0" applyFont="1" applyFill="1" applyBorder="1"/>
    <xf numFmtId="49" fontId="9" fillId="13" borderId="1" xfId="0" applyNumberFormat="1" applyFont="1" applyFill="1" applyBorder="1" applyAlignment="1">
      <alignment vertical="top" wrapText="1"/>
    </xf>
    <xf numFmtId="165" fontId="9" fillId="13" borderId="1" xfId="0" applyNumberFormat="1" applyFont="1" applyFill="1" applyBorder="1" applyAlignment="1">
      <alignment horizontal="center" vertical="center" wrapText="1"/>
    </xf>
    <xf numFmtId="0" fontId="8" fillId="13" borderId="1" xfId="0" applyFont="1" applyFill="1" applyBorder="1"/>
    <xf numFmtId="0" fontId="9" fillId="13" borderId="1" xfId="0" applyFont="1" applyFill="1" applyBorder="1" applyAlignment="1">
      <alignment vertical="top"/>
    </xf>
    <xf numFmtId="165" fontId="9" fillId="13" borderId="1" xfId="0" applyNumberFormat="1" applyFont="1" applyFill="1" applyBorder="1" applyAlignment="1">
      <alignment horizontal="center" vertical="center"/>
    </xf>
    <xf numFmtId="0" fontId="8" fillId="0" borderId="1" xfId="0" applyFont="1" applyBorder="1" applyAlignment="1">
      <alignment horizontal="left" vertical="top" wrapText="1"/>
    </xf>
    <xf numFmtId="0" fontId="9" fillId="0" borderId="1" xfId="0" applyFont="1" applyBorder="1" applyAlignment="1">
      <alignment horizontal="left" vertical="center" wrapText="1"/>
    </xf>
    <xf numFmtId="0" fontId="8" fillId="0" borderId="1" xfId="0" applyFont="1" applyBorder="1" applyAlignment="1">
      <alignment horizontal="center"/>
    </xf>
    <xf numFmtId="0" fontId="9" fillId="0" borderId="1" xfId="0" applyFont="1" applyBorder="1" applyAlignment="1">
      <alignment horizontal="left" vertical="top" wrapText="1"/>
    </xf>
    <xf numFmtId="49" fontId="8" fillId="0" borderId="1" xfId="0" applyNumberFormat="1" applyFont="1" applyBorder="1" applyAlignment="1">
      <alignment horizontal="center" vertical="top" wrapText="1"/>
    </xf>
    <xf numFmtId="3"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top" wrapText="1"/>
    </xf>
    <xf numFmtId="0" fontId="8" fillId="0" borderId="1" xfId="0" applyFont="1" applyBorder="1" applyAlignment="1">
      <alignment vertical="top" wrapText="1"/>
    </xf>
    <xf numFmtId="0" fontId="9" fillId="6" borderId="1" xfId="0" applyFont="1" applyFill="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0" borderId="1" xfId="0" applyNumberFormat="1" applyFont="1" applyBorder="1" applyAlignment="1">
      <alignment horizontal="center" vertical="top" wrapText="1"/>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top"/>
    </xf>
    <xf numFmtId="4" fontId="8" fillId="0" borderId="1" xfId="0" applyNumberFormat="1" applyFont="1" applyBorder="1" applyAlignment="1">
      <alignment horizontal="center" vertical="center" wrapText="1"/>
    </xf>
    <xf numFmtId="4" fontId="9" fillId="11" borderId="1" xfId="0" applyNumberFormat="1" applyFont="1" applyFill="1" applyBorder="1" applyAlignment="1">
      <alignment horizontal="center" vertical="center" wrapText="1"/>
    </xf>
    <xf numFmtId="0" fontId="11" fillId="0" borderId="1" xfId="0" applyFont="1" applyBorder="1" applyAlignment="1">
      <alignment vertical="top" wrapText="1"/>
    </xf>
    <xf numFmtId="0" fontId="8" fillId="0" borderId="1" xfId="0" applyFont="1" applyBorder="1" applyAlignment="1">
      <alignment horizontal="justify" vertical="top" wrapText="1"/>
    </xf>
    <xf numFmtId="0" fontId="1" fillId="0" borderId="0" xfId="0" applyFont="1"/>
    <xf numFmtId="167" fontId="8" fillId="0" borderId="1" xfId="0" applyNumberFormat="1" applyFont="1" applyBorder="1" applyAlignment="1">
      <alignment horizontal="center" vertical="center" wrapText="1"/>
    </xf>
    <xf numFmtId="1" fontId="8" fillId="0" borderId="1" xfId="0" applyNumberFormat="1" applyFont="1" applyBorder="1" applyAlignment="1">
      <alignment vertical="center" wrapText="1"/>
    </xf>
    <xf numFmtId="0" fontId="8" fillId="14" borderId="1" xfId="0" applyFont="1" applyFill="1" applyBorder="1" applyAlignment="1">
      <alignment horizontal="center" vertical="center" wrapText="1"/>
    </xf>
    <xf numFmtId="165" fontId="9" fillId="14" borderId="1" xfId="0" applyNumberFormat="1" applyFont="1" applyFill="1" applyBorder="1" applyAlignment="1">
      <alignment horizontal="center" vertical="center" wrapText="1"/>
    </xf>
    <xf numFmtId="0" fontId="9" fillId="14" borderId="1" xfId="0" applyFont="1" applyFill="1" applyBorder="1" applyAlignment="1">
      <alignment horizontal="left" vertical="top" wrapText="1"/>
    </xf>
    <xf numFmtId="0" fontId="11" fillId="0" borderId="1" xfId="0" applyFont="1" applyBorder="1" applyAlignment="1">
      <alignment horizontal="left" vertical="top" wrapText="1"/>
    </xf>
    <xf numFmtId="1" fontId="9" fillId="7" borderId="6" xfId="0" applyNumberFormat="1" applyFont="1" applyFill="1" applyBorder="1" applyAlignment="1">
      <alignment vertical="center" wrapText="1"/>
    </xf>
    <xf numFmtId="3" fontId="9" fillId="2" borderId="1" xfId="0" applyNumberFormat="1" applyFont="1" applyFill="1" applyBorder="1" applyAlignment="1">
      <alignment horizontal="center" vertical="center" wrapText="1"/>
    </xf>
    <xf numFmtId="164" fontId="9" fillId="12" borderId="1" xfId="0" applyNumberFormat="1" applyFont="1" applyFill="1" applyBorder="1" applyAlignment="1">
      <alignment horizontal="center" vertical="top" wrapText="1"/>
    </xf>
    <xf numFmtId="0" fontId="25" fillId="12" borderId="1" xfId="0" applyFont="1" applyFill="1" applyBorder="1" applyAlignment="1">
      <alignment horizontal="left" vertical="top" wrapText="1"/>
    </xf>
    <xf numFmtId="0" fontId="24" fillId="0" borderId="1" xfId="0" applyFont="1" applyBorder="1" applyAlignment="1">
      <alignment horizontal="left" vertical="top" wrapText="1"/>
    </xf>
    <xf numFmtId="49" fontId="24" fillId="0" borderId="1" xfId="0" applyNumberFormat="1" applyFont="1" applyBorder="1" applyAlignment="1">
      <alignment vertical="top" wrapText="1"/>
    </xf>
    <xf numFmtId="0" fontId="26" fillId="11" borderId="1" xfId="0" applyFont="1" applyFill="1" applyBorder="1" applyAlignment="1">
      <alignment vertical="top" wrapText="1"/>
    </xf>
    <xf numFmtId="0" fontId="24" fillId="0" borderId="1" xfId="0" applyFont="1" applyBorder="1" applyAlignment="1">
      <alignment horizontal="center" vertical="center" wrapText="1"/>
    </xf>
    <xf numFmtId="0" fontId="9" fillId="0" borderId="1" xfId="0" applyFont="1" applyBorder="1" applyAlignment="1">
      <alignment vertical="center" wrapText="1"/>
    </xf>
    <xf numFmtId="165" fontId="25" fillId="12" borderId="1" xfId="0" applyNumberFormat="1" applyFont="1" applyFill="1" applyBorder="1" applyAlignment="1">
      <alignment horizontal="center" vertical="center" wrapText="1"/>
    </xf>
    <xf numFmtId="0" fontId="9" fillId="0" borderId="1" xfId="0" applyFont="1" applyBorder="1" applyAlignment="1">
      <alignment horizontal="left" vertical="center"/>
    </xf>
    <xf numFmtId="49" fontId="8" fillId="4" borderId="1" xfId="0" applyNumberFormat="1" applyFont="1" applyFill="1" applyBorder="1" applyAlignment="1">
      <alignment horizontal="center" vertical="center" wrapText="1"/>
    </xf>
    <xf numFmtId="0" fontId="25" fillId="12" borderId="1" xfId="0" applyFont="1" applyFill="1" applyBorder="1" applyAlignment="1">
      <alignment horizontal="center" vertical="center" wrapText="1"/>
    </xf>
    <xf numFmtId="0" fontId="7" fillId="0" borderId="1"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center" vertical="top" wrapText="1"/>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165" fontId="9" fillId="8" borderId="5" xfId="0" applyNumberFormat="1" applyFont="1" applyFill="1" applyBorder="1" applyAlignment="1">
      <alignment horizontal="center" vertical="center" wrapText="1"/>
    </xf>
    <xf numFmtId="3" fontId="9" fillId="8" borderId="5" xfId="0" applyNumberFormat="1" applyFont="1" applyFill="1" applyBorder="1" applyAlignment="1">
      <alignment horizontal="center" vertical="center" wrapText="1"/>
    </xf>
    <xf numFmtId="3" fontId="8" fillId="0" borderId="5" xfId="0" applyNumberFormat="1" applyFont="1" applyBorder="1" applyAlignment="1">
      <alignment horizontal="center" vertical="center" wrapText="1"/>
    </xf>
    <xf numFmtId="3" fontId="9" fillId="12" borderId="5" xfId="0" applyNumberFormat="1" applyFont="1" applyFill="1" applyBorder="1" applyAlignment="1">
      <alignment horizontal="center" vertical="center" wrapText="1"/>
    </xf>
    <xf numFmtId="0" fontId="9" fillId="12" borderId="5" xfId="0" applyFont="1" applyFill="1" applyBorder="1" applyAlignment="1">
      <alignment horizontal="center" vertical="center" wrapText="1"/>
    </xf>
    <xf numFmtId="164" fontId="9" fillId="12" borderId="5" xfId="0" applyNumberFormat="1" applyFont="1" applyFill="1" applyBorder="1" applyAlignment="1">
      <alignment horizontal="center" vertical="center" wrapText="1"/>
    </xf>
    <xf numFmtId="166" fontId="8" fillId="0" borderId="5" xfId="0" applyNumberFormat="1" applyFont="1" applyBorder="1" applyAlignment="1">
      <alignment horizontal="center" vertical="center" wrapText="1"/>
    </xf>
    <xf numFmtId="165" fontId="9" fillId="2" borderId="5" xfId="0" applyNumberFormat="1" applyFont="1" applyFill="1" applyBorder="1" applyAlignment="1">
      <alignment horizontal="center" vertical="center" wrapText="1"/>
    </xf>
    <xf numFmtId="3" fontId="9" fillId="2" borderId="5" xfId="0" applyNumberFormat="1" applyFont="1" applyFill="1" applyBorder="1" applyAlignment="1">
      <alignment horizontal="center" vertical="center" wrapText="1"/>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wrapText="1"/>
    </xf>
    <xf numFmtId="165" fontId="9" fillId="12" borderId="5" xfId="0" applyNumberFormat="1" applyFont="1" applyFill="1" applyBorder="1" applyAlignment="1">
      <alignment horizontal="center" vertical="center" wrapText="1"/>
    </xf>
    <xf numFmtId="1" fontId="8" fillId="0" borderId="5" xfId="0" applyNumberFormat="1" applyFont="1" applyBorder="1" applyAlignment="1">
      <alignment horizontal="center" vertical="center" wrapText="1"/>
    </xf>
    <xf numFmtId="164" fontId="8" fillId="0" borderId="5" xfId="0" applyNumberFormat="1" applyFont="1" applyBorder="1" applyAlignment="1">
      <alignment horizontal="center" vertical="center"/>
    </xf>
    <xf numFmtId="166" fontId="9" fillId="12" borderId="5" xfId="0" applyNumberFormat="1" applyFont="1" applyFill="1" applyBorder="1" applyAlignment="1">
      <alignment horizontal="center" vertical="center" wrapText="1"/>
    </xf>
    <xf numFmtId="164" fontId="9" fillId="12" borderId="5" xfId="0" applyNumberFormat="1" applyFont="1" applyFill="1" applyBorder="1" applyAlignment="1">
      <alignment horizontal="center" vertical="top" wrapText="1"/>
    </xf>
    <xf numFmtId="49" fontId="9" fillId="12" borderId="5" xfId="0" applyNumberFormat="1" applyFont="1" applyFill="1" applyBorder="1" applyAlignment="1">
      <alignment horizontal="center" vertical="center" wrapText="1"/>
    </xf>
    <xf numFmtId="0" fontId="24" fillId="0" borderId="5" xfId="0" applyFont="1" applyBorder="1" applyAlignment="1">
      <alignment horizontal="center" vertical="center" wrapText="1"/>
    </xf>
    <xf numFmtId="0" fontId="9" fillId="8" borderId="5" xfId="0" applyFont="1" applyFill="1" applyBorder="1" applyAlignment="1">
      <alignment horizontal="center" vertical="center" wrapText="1"/>
    </xf>
    <xf numFmtId="0" fontId="9" fillId="8" borderId="5" xfId="0" applyFont="1" applyFill="1" applyBorder="1" applyAlignment="1">
      <alignment horizontal="center" vertical="center"/>
    </xf>
    <xf numFmtId="49" fontId="8" fillId="0" borderId="5" xfId="0" applyNumberFormat="1" applyFont="1" applyBorder="1" applyAlignment="1">
      <alignment horizontal="center" vertical="center"/>
    </xf>
    <xf numFmtId="49" fontId="8" fillId="0" borderId="5" xfId="0" applyNumberFormat="1" applyFont="1" applyBorder="1" applyAlignment="1">
      <alignment horizontal="center" vertical="top"/>
    </xf>
    <xf numFmtId="0" fontId="5" fillId="0" borderId="0" xfId="0" applyFont="1" applyAlignment="1">
      <alignment horizontal="center" vertical="center" wrapText="1"/>
    </xf>
    <xf numFmtId="0" fontId="23" fillId="0" borderId="0" xfId="0" applyFont="1" applyAlignment="1">
      <alignment horizontal="justify" vertical="center"/>
    </xf>
    <xf numFmtId="0" fontId="7" fillId="0" borderId="0" xfId="0" applyFont="1" applyAlignment="1">
      <alignment horizontal="right" vertical="center"/>
    </xf>
    <xf numFmtId="0" fontId="13" fillId="0" borderId="0" xfId="0" applyFont="1"/>
    <xf numFmtId="165" fontId="8" fillId="12" borderId="1" xfId="0" applyNumberFormat="1" applyFont="1" applyFill="1" applyBorder="1" applyAlignment="1">
      <alignment horizontal="center" vertical="center" wrapText="1"/>
    </xf>
    <xf numFmtId="0" fontId="8" fillId="0" borderId="1" xfId="0" applyFont="1" applyBorder="1" applyAlignment="1">
      <alignment horizontal="left" vertical="center" wrapText="1"/>
    </xf>
    <xf numFmtId="0" fontId="29" fillId="0" borderId="5" xfId="0" applyFont="1" applyBorder="1" applyAlignment="1">
      <alignment horizontal="center" vertical="center" wrapText="1"/>
    </xf>
    <xf numFmtId="0" fontId="29" fillId="0" borderId="1" xfId="0" applyFont="1" applyBorder="1" applyAlignment="1">
      <alignment horizontal="center" vertical="center" wrapText="1"/>
    </xf>
    <xf numFmtId="0" fontId="8" fillId="0" borderId="2" xfId="0" applyFont="1" applyBorder="1" applyAlignment="1">
      <alignment vertical="top" wrapText="1"/>
    </xf>
    <xf numFmtId="0" fontId="8" fillId="0" borderId="4" xfId="0" applyFont="1" applyBorder="1" applyAlignment="1">
      <alignment horizontal="center" vertical="center" wrapText="1"/>
    </xf>
    <xf numFmtId="164" fontId="9" fillId="0" borderId="1" xfId="0" applyNumberFormat="1" applyFont="1" applyBorder="1" applyAlignment="1">
      <alignment horizontal="left" vertical="center" wrapText="1"/>
    </xf>
    <xf numFmtId="0" fontId="8" fillId="0" borderId="1" xfId="0" applyFont="1" applyBorder="1" applyAlignment="1">
      <alignment horizontal="left" wrapText="1"/>
    </xf>
    <xf numFmtId="3" fontId="8" fillId="0" borderId="1" xfId="0" applyNumberFormat="1" applyFont="1" applyBorder="1" applyAlignment="1">
      <alignment horizontal="left" vertical="center" wrapText="1"/>
    </xf>
    <xf numFmtId="0" fontId="8" fillId="4" borderId="5" xfId="0"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3" fontId="8" fillId="4" borderId="5"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164" fontId="8" fillId="0" borderId="1" xfId="0" applyNumberFormat="1" applyFont="1" applyBorder="1" applyAlignment="1">
      <alignment horizontal="center" vertical="top" wrapText="1"/>
    </xf>
    <xf numFmtId="0" fontId="9" fillId="8" borderId="1" xfId="0" applyFont="1" applyFill="1" applyBorder="1" applyAlignment="1">
      <alignment horizontal="center" vertical="top" wrapText="1"/>
    </xf>
    <xf numFmtId="165" fontId="9" fillId="8" borderId="1" xfId="0" applyNumberFormat="1" applyFont="1" applyFill="1" applyBorder="1" applyAlignment="1">
      <alignment horizontal="center" vertical="top"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top" wrapText="1"/>
    </xf>
    <xf numFmtId="2" fontId="8" fillId="4" borderId="5" xfId="0" applyNumberFormat="1" applyFont="1" applyFill="1" applyBorder="1" applyAlignment="1">
      <alignment horizontal="center" vertical="center" wrapText="1"/>
    </xf>
    <xf numFmtId="2" fontId="8" fillId="4" borderId="1" xfId="0" applyNumberFormat="1" applyFont="1" applyFill="1" applyBorder="1" applyAlignment="1">
      <alignment horizontal="left" vertical="center" wrapText="1"/>
    </xf>
    <xf numFmtId="164" fontId="8" fillId="4" borderId="5" xfId="0" applyNumberFormat="1" applyFont="1" applyFill="1" applyBorder="1" applyAlignment="1">
      <alignment horizontal="center" vertical="center" wrapText="1"/>
    </xf>
    <xf numFmtId="1" fontId="8" fillId="4" borderId="5" xfId="0" applyNumberFormat="1" applyFont="1" applyFill="1" applyBorder="1" applyAlignment="1">
      <alignment horizontal="center" vertical="center" wrapText="1"/>
    </xf>
    <xf numFmtId="164" fontId="8" fillId="4" borderId="1" xfId="0" applyNumberFormat="1" applyFont="1" applyFill="1" applyBorder="1" applyAlignment="1">
      <alignment horizontal="left" vertical="center" wrapText="1"/>
    </xf>
    <xf numFmtId="164" fontId="8" fillId="4" borderId="1" xfId="0" applyNumberFormat="1" applyFont="1" applyFill="1" applyBorder="1" applyAlignment="1">
      <alignment horizontal="left" vertical="top" wrapText="1"/>
    </xf>
    <xf numFmtId="164" fontId="8" fillId="4" borderId="5"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xf>
    <xf numFmtId="0" fontId="8" fillId="4" borderId="5" xfId="0" applyFont="1" applyFill="1" applyBorder="1" applyAlignment="1">
      <alignment horizontal="center" vertical="center"/>
    </xf>
    <xf numFmtId="164" fontId="8" fillId="0" borderId="1" xfId="0" applyNumberFormat="1" applyFont="1" applyBorder="1" applyAlignment="1">
      <alignment horizontal="left" vertical="center" wrapText="1"/>
    </xf>
    <xf numFmtId="168" fontId="8" fillId="0" borderId="1" xfId="0" applyNumberFormat="1" applyFont="1" applyBorder="1" applyAlignment="1">
      <alignment horizontal="center" vertical="center" wrapText="1"/>
    </xf>
    <xf numFmtId="1" fontId="7" fillId="0" borderId="5" xfId="0" applyNumberFormat="1" applyFont="1" applyBorder="1" applyAlignment="1">
      <alignment horizontal="center" vertical="center" wrapText="1"/>
    </xf>
    <xf numFmtId="168" fontId="7" fillId="0" borderId="1" xfId="0" applyNumberFormat="1" applyFont="1" applyBorder="1" applyAlignment="1">
      <alignment horizontal="center" vertical="center" wrapText="1"/>
    </xf>
    <xf numFmtId="164" fontId="7" fillId="0" borderId="5" xfId="0" applyNumberFormat="1" applyFont="1" applyBorder="1" applyAlignment="1">
      <alignment horizontal="center" vertical="center" wrapText="1"/>
    </xf>
    <xf numFmtId="1" fontId="8" fillId="0" borderId="1" xfId="0" applyNumberFormat="1" applyFont="1" applyBorder="1" applyAlignment="1">
      <alignment horizontal="left" vertical="center" wrapText="1"/>
    </xf>
    <xf numFmtId="165" fontId="8" fillId="4" borderId="5" xfId="0" applyNumberFormat="1" applyFont="1" applyFill="1" applyBorder="1" applyAlignment="1">
      <alignment horizontal="center" vertical="center" wrapText="1"/>
    </xf>
    <xf numFmtId="165" fontId="24" fillId="0" borderId="1" xfId="0" applyNumberFormat="1" applyFont="1" applyBorder="1" applyAlignment="1">
      <alignment horizontal="center" vertical="center" wrapText="1"/>
    </xf>
    <xf numFmtId="164" fontId="8" fillId="4" borderId="1" xfId="0" applyNumberFormat="1" applyFont="1" applyFill="1" applyBorder="1" applyAlignment="1">
      <alignment horizontal="left" wrapText="1"/>
    </xf>
    <xf numFmtId="0" fontId="8" fillId="0" borderId="5" xfId="0" applyFont="1" applyBorder="1" applyAlignment="1">
      <alignment horizontal="center" vertical="center" wrapText="1"/>
    </xf>
    <xf numFmtId="0" fontId="25" fillId="0" borderId="1" xfId="0" applyFont="1" applyBorder="1" applyAlignment="1">
      <alignment horizontal="center" vertical="center" wrapText="1"/>
    </xf>
    <xf numFmtId="164" fontId="25"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3" fontId="8" fillId="4"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164" fontId="8" fillId="0" borderId="5"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16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5" fontId="8" fillId="0" borderId="1" xfId="0" applyNumberFormat="1" applyFont="1" applyBorder="1" applyAlignment="1">
      <alignment horizontal="center" vertical="center" wrapText="1"/>
    </xf>
    <xf numFmtId="164" fontId="8" fillId="0" borderId="1" xfId="0" applyNumberFormat="1" applyFont="1" applyFill="1" applyBorder="1" applyAlignment="1">
      <alignment horizontal="left" vertical="center" wrapText="1"/>
    </xf>
    <xf numFmtId="0" fontId="8" fillId="0" borderId="1" xfId="0" applyFont="1" applyFill="1" applyBorder="1" applyAlignment="1">
      <alignment horizontal="left" vertical="top" wrapText="1"/>
    </xf>
    <xf numFmtId="165" fontId="8" fillId="0" borderId="1" xfId="0" applyNumberFormat="1" applyFont="1" applyFill="1" applyBorder="1" applyAlignment="1">
      <alignment horizontal="left" vertical="top" wrapText="1"/>
    </xf>
    <xf numFmtId="1" fontId="8"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65" fontId="8"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Fill="1" applyBorder="1" applyAlignment="1">
      <alignment horizontal="left" vertical="center" wrapText="1"/>
    </xf>
    <xf numFmtId="0" fontId="8" fillId="4" borderId="1" xfId="0" applyNumberFormat="1" applyFont="1" applyFill="1" applyBorder="1" applyAlignment="1">
      <alignment horizontal="center" vertical="center" wrapText="1"/>
    </xf>
    <xf numFmtId="3" fontId="8" fillId="4" borderId="1" xfId="0" applyNumberFormat="1" applyFont="1" applyFill="1" applyBorder="1" applyAlignment="1">
      <alignment horizontal="left" vertical="center" wrapText="1"/>
    </xf>
    <xf numFmtId="165" fontId="8"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xf>
    <xf numFmtId="0" fontId="32" fillId="4" borderId="1" xfId="0" applyFont="1" applyFill="1" applyBorder="1" applyAlignment="1">
      <alignment horizontal="left" vertical="top" wrapText="1"/>
    </xf>
    <xf numFmtId="0" fontId="8" fillId="0" borderId="5" xfId="0" applyNumberFormat="1" applyFont="1" applyBorder="1" applyAlignment="1">
      <alignment horizontal="center" vertical="center" wrapText="1"/>
    </xf>
    <xf numFmtId="166" fontId="8" fillId="4" borderId="5" xfId="0" applyNumberFormat="1" applyFont="1" applyFill="1" applyBorder="1" applyAlignment="1">
      <alignment horizontal="center" vertical="center" wrapText="1"/>
    </xf>
    <xf numFmtId="0" fontId="23" fillId="0" borderId="0" xfId="0" applyFont="1" applyAlignment="1">
      <alignment horizontal="left" vertical="center" wrapText="1"/>
    </xf>
    <xf numFmtId="0" fontId="8" fillId="0" borderId="1" xfId="0" applyFont="1" applyBorder="1" applyAlignment="1">
      <alignment horizontal="center" vertical="center" wrapText="1"/>
    </xf>
    <xf numFmtId="164" fontId="8" fillId="4" borderId="2" xfId="0" applyNumberFormat="1" applyFont="1" applyFill="1" applyBorder="1" applyAlignment="1">
      <alignment horizontal="center" vertical="center" wrapText="1"/>
    </xf>
    <xf numFmtId="0" fontId="8" fillId="0" borderId="5" xfId="0" applyFont="1" applyBorder="1" applyAlignment="1">
      <alignment horizontal="center" vertical="center" wrapText="1"/>
    </xf>
    <xf numFmtId="3" fontId="8" fillId="0" borderId="1" xfId="0" applyNumberFormat="1" applyFont="1" applyBorder="1" applyAlignment="1">
      <alignment horizontal="center" vertical="center" wrapText="1"/>
    </xf>
    <xf numFmtId="3" fontId="8" fillId="4" borderId="2" xfId="0" applyNumberFormat="1" applyFont="1" applyFill="1" applyBorder="1" applyAlignment="1">
      <alignment horizontal="center" vertical="center" wrapText="1"/>
    </xf>
    <xf numFmtId="4" fontId="8" fillId="4" borderId="5" xfId="0" applyNumberFormat="1" applyFont="1" applyFill="1" applyBorder="1" applyAlignment="1">
      <alignment horizontal="center" vertical="center" wrapText="1"/>
    </xf>
    <xf numFmtId="4" fontId="8"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14" fillId="4" borderId="0" xfId="0" applyFont="1" applyFill="1"/>
    <xf numFmtId="0" fontId="8" fillId="0"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65"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xf>
    <xf numFmtId="164" fontId="8" fillId="0" borderId="1" xfId="0" applyNumberFormat="1" applyFont="1" applyFill="1" applyBorder="1" applyAlignment="1">
      <alignment horizontal="left" vertical="top" wrapText="1"/>
    </xf>
    <xf numFmtId="1" fontId="8" fillId="4"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top" wrapText="1"/>
    </xf>
    <xf numFmtId="1" fontId="8" fillId="0" borderId="1" xfId="0" applyNumberFormat="1" applyFont="1" applyFill="1" applyBorder="1" applyAlignment="1">
      <alignment horizontal="center" vertical="center" wrapText="1"/>
    </xf>
    <xf numFmtId="165" fontId="8" fillId="0" borderId="5" xfId="0" applyNumberFormat="1" applyFont="1" applyFill="1" applyBorder="1" applyAlignment="1">
      <alignment horizontal="center" vertical="center" wrapText="1"/>
    </xf>
    <xf numFmtId="164" fontId="9"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65" fontId="0" fillId="0" borderId="0" xfId="0" applyNumberFormat="1"/>
    <xf numFmtId="0" fontId="0" fillId="0" borderId="0" xfId="0" applyFill="1"/>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3" fontId="8" fillId="0" borderId="1" xfId="0" applyNumberFormat="1" applyFont="1" applyFill="1" applyBorder="1" applyAlignment="1">
      <alignment horizontal="center" vertical="center" wrapText="1"/>
    </xf>
    <xf numFmtId="0" fontId="12" fillId="0" borderId="0" xfId="0" applyFont="1" applyFill="1"/>
    <xf numFmtId="165" fontId="8" fillId="0" borderId="1"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165" fontId="36" fillId="0" borderId="0" xfId="0" applyNumberFormat="1" applyFont="1" applyFill="1"/>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3" fontId="8" fillId="0" borderId="2" xfId="0" applyNumberFormat="1" applyFont="1" applyBorder="1" applyAlignment="1">
      <alignment horizontal="center" vertical="center" wrapText="1"/>
    </xf>
    <xf numFmtId="3"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top" wrapText="1"/>
    </xf>
    <xf numFmtId="1" fontId="9" fillId="7"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164" fontId="7" fillId="4" borderId="2" xfId="0" applyNumberFormat="1" applyFont="1" applyFill="1" applyBorder="1" applyAlignment="1">
      <alignment horizontal="center" vertical="center"/>
    </xf>
    <xf numFmtId="164" fontId="7" fillId="4" borderId="3" xfId="0" applyNumberFormat="1" applyFont="1" applyFill="1" applyBorder="1" applyAlignment="1">
      <alignment horizontal="center" vertical="center"/>
    </xf>
    <xf numFmtId="168" fontId="8" fillId="0" borderId="2" xfId="0" applyNumberFormat="1" applyFont="1" applyBorder="1" applyAlignment="1">
      <alignment horizontal="center" vertical="center" wrapText="1"/>
    </xf>
    <xf numFmtId="168" fontId="8" fillId="0" borderId="3"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4" fontId="8" fillId="0" borderId="2" xfId="0" applyNumberFormat="1" applyFont="1" applyBorder="1" applyAlignment="1">
      <alignment horizontal="center" vertical="center" wrapText="1"/>
    </xf>
    <xf numFmtId="4" fontId="8" fillId="0" borderId="3" xfId="0" applyNumberFormat="1" applyFont="1" applyBorder="1" applyAlignment="1">
      <alignment horizontal="center" vertical="center" wrapText="1"/>
    </xf>
    <xf numFmtId="164" fontId="8" fillId="4" borderId="2" xfId="0" applyNumberFormat="1"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49" fontId="8" fillId="0" borderId="1" xfId="0" applyNumberFormat="1" applyFont="1" applyBorder="1" applyAlignment="1">
      <alignment horizontal="center" vertical="top" wrapText="1"/>
    </xf>
    <xf numFmtId="168" fontId="8" fillId="4" borderId="2" xfId="0" applyNumberFormat="1" applyFont="1" applyFill="1" applyBorder="1" applyAlignment="1">
      <alignment horizontal="center" vertical="center" wrapText="1"/>
    </xf>
    <xf numFmtId="168" fontId="8" fillId="4" borderId="3" xfId="0" applyNumberFormat="1" applyFont="1" applyFill="1" applyBorder="1" applyAlignment="1">
      <alignment horizontal="center" vertical="center" wrapText="1"/>
    </xf>
    <xf numFmtId="164" fontId="8" fillId="0" borderId="2" xfId="0" applyNumberFormat="1" applyFont="1" applyBorder="1" applyAlignment="1">
      <alignment horizontal="center" vertical="center" wrapText="1"/>
    </xf>
    <xf numFmtId="164" fontId="8" fillId="0" borderId="3" xfId="0" applyNumberFormat="1" applyFont="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4" borderId="2"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3" xfId="0" applyFont="1" applyFill="1" applyBorder="1" applyAlignment="1">
      <alignment horizontal="left" vertical="top" wrapText="1"/>
    </xf>
    <xf numFmtId="0" fontId="9" fillId="7" borderId="1" xfId="0" applyFont="1" applyFill="1" applyBorder="1" applyAlignment="1">
      <alignment horizontal="left" vertical="top" wrapText="1"/>
    </xf>
    <xf numFmtId="0" fontId="8" fillId="7" borderId="1" xfId="0" applyFont="1" applyFill="1" applyBorder="1" applyAlignment="1">
      <alignment horizontal="left" vertical="top" wrapText="1"/>
    </xf>
    <xf numFmtId="1" fontId="9" fillId="6" borderId="5" xfId="0" applyNumberFormat="1" applyFont="1" applyFill="1" applyBorder="1" applyAlignment="1">
      <alignment horizontal="left" vertical="center" wrapText="1"/>
    </xf>
    <xf numFmtId="1" fontId="9" fillId="6" borderId="6" xfId="0" applyNumberFormat="1" applyFont="1" applyFill="1" applyBorder="1" applyAlignment="1">
      <alignment horizontal="left" vertical="center" wrapText="1"/>
    </xf>
    <xf numFmtId="0" fontId="9" fillId="3" borderId="1" xfId="0" applyFont="1" applyFill="1" applyBorder="1" applyAlignment="1">
      <alignment horizontal="center" vertical="top" wrapText="1"/>
    </xf>
    <xf numFmtId="0" fontId="9" fillId="5" borderId="1" xfId="0" applyFont="1" applyFill="1" applyBorder="1" applyAlignment="1">
      <alignment horizontal="center" vertical="center" wrapText="1"/>
    </xf>
    <xf numFmtId="49" fontId="9" fillId="3" borderId="1" xfId="0" applyNumberFormat="1" applyFont="1" applyFill="1" applyBorder="1" applyAlignment="1">
      <alignment horizontal="center" vertical="top" wrapText="1"/>
    </xf>
    <xf numFmtId="1" fontId="9" fillId="6" borderId="1" xfId="0" applyNumberFormat="1" applyFont="1" applyFill="1" applyBorder="1" applyAlignment="1">
      <alignment horizontal="left" vertical="center" wrapText="1"/>
    </xf>
    <xf numFmtId="0" fontId="9" fillId="6" borderId="1" xfId="0" applyFont="1" applyFill="1" applyBorder="1" applyAlignment="1">
      <alignment vertical="center" wrapText="1"/>
    </xf>
    <xf numFmtId="0" fontId="8" fillId="6" borderId="1" xfId="0" applyFont="1" applyFill="1" applyBorder="1" applyAlignment="1">
      <alignment wrapText="1"/>
    </xf>
    <xf numFmtId="0" fontId="8" fillId="0" borderId="4" xfId="0" applyFont="1" applyBorder="1" applyAlignment="1">
      <alignment horizontal="left" vertical="center" wrapText="1"/>
    </xf>
    <xf numFmtId="49" fontId="8"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center" vertical="top" wrapText="1"/>
    </xf>
    <xf numFmtId="0" fontId="8"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9" borderId="1" xfId="0" applyFont="1" applyFill="1" applyBorder="1" applyAlignment="1">
      <alignment horizontal="left" vertical="top" wrapText="1"/>
    </xf>
    <xf numFmtId="0" fontId="9" fillId="3" borderId="1" xfId="0" applyFont="1" applyFill="1" applyBorder="1" applyAlignment="1">
      <alignment horizontal="center" vertical="center"/>
    </xf>
    <xf numFmtId="0" fontId="9" fillId="6" borderId="1" xfId="0" applyFont="1" applyFill="1" applyBorder="1" applyAlignment="1">
      <alignment horizontal="left"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center" wrapText="1"/>
    </xf>
    <xf numFmtId="165" fontId="8" fillId="0" borderId="3" xfId="0" applyNumberFormat="1" applyFont="1" applyBorder="1" applyAlignment="1">
      <alignment horizontal="center" vertical="center" wrapText="1"/>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0" borderId="1" xfId="0" applyFont="1" applyFill="1" applyBorder="1" applyAlignment="1">
      <alignment horizontal="left" vertical="top" wrapText="1"/>
    </xf>
    <xf numFmtId="3" fontId="8" fillId="0" borderId="2" xfId="0" applyNumberFormat="1" applyFont="1" applyFill="1" applyBorder="1" applyAlignment="1">
      <alignment horizontal="left" vertical="center" wrapText="1"/>
    </xf>
    <xf numFmtId="3" fontId="8" fillId="0" borderId="3" xfId="0"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3" fontId="8" fillId="0" borderId="2" xfId="0" applyNumberFormat="1" applyFont="1" applyBorder="1" applyAlignment="1">
      <alignment horizontal="left" vertical="center" wrapText="1"/>
    </xf>
    <xf numFmtId="3" fontId="8" fillId="0" borderId="3" xfId="0" applyNumberFormat="1" applyFont="1" applyBorder="1" applyAlignment="1">
      <alignment horizontal="left" vertical="center" wrapText="1"/>
    </xf>
    <xf numFmtId="1" fontId="8" fillId="0" borderId="2" xfId="0" applyNumberFormat="1" applyFont="1" applyBorder="1" applyAlignment="1">
      <alignment horizontal="left" vertical="center" wrapText="1"/>
    </xf>
    <xf numFmtId="1" fontId="8" fillId="0" borderId="3" xfId="0" applyNumberFormat="1" applyFont="1" applyBorder="1" applyAlignment="1">
      <alignment horizontal="left" vertical="center" wrapText="1"/>
    </xf>
    <xf numFmtId="165" fontId="8" fillId="0" borderId="2" xfId="0" applyNumberFormat="1" applyFont="1" applyBorder="1" applyAlignment="1">
      <alignment horizontal="left" vertical="center" wrapText="1"/>
    </xf>
    <xf numFmtId="165" fontId="8" fillId="0" borderId="3" xfId="0" applyNumberFormat="1" applyFont="1" applyBorder="1" applyAlignment="1">
      <alignment horizontal="left"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166" fontId="8" fillId="0" borderId="2" xfId="0" applyNumberFormat="1" applyFont="1" applyBorder="1" applyAlignment="1">
      <alignment horizontal="left" vertical="top" wrapText="1"/>
    </xf>
    <xf numFmtId="166" fontId="8" fillId="0" borderId="3" xfId="0" applyNumberFormat="1" applyFont="1" applyBorder="1" applyAlignment="1">
      <alignment horizontal="left" vertical="top" wrapText="1"/>
    </xf>
    <xf numFmtId="1" fontId="8" fillId="0" borderId="1" xfId="0" applyNumberFormat="1" applyFont="1" applyBorder="1" applyAlignment="1">
      <alignment horizontal="center" vertical="center" wrapText="1"/>
    </xf>
    <xf numFmtId="1" fontId="8" fillId="4" borderId="2" xfId="0" applyNumberFormat="1" applyFont="1" applyFill="1" applyBorder="1" applyAlignment="1">
      <alignment horizontal="left" vertical="center" wrapText="1"/>
    </xf>
    <xf numFmtId="1" fontId="8" fillId="4" borderId="3" xfId="0" applyNumberFormat="1" applyFont="1" applyFill="1" applyBorder="1" applyAlignment="1">
      <alignment horizontal="left" vertical="center" wrapText="1"/>
    </xf>
    <xf numFmtId="165" fontId="8" fillId="4" borderId="2" xfId="0" applyNumberFormat="1" applyFont="1" applyFill="1" applyBorder="1" applyAlignment="1">
      <alignment horizontal="center" vertical="center" wrapText="1"/>
    </xf>
    <xf numFmtId="165" fontId="8" fillId="4" borderId="3" xfId="0" applyNumberFormat="1" applyFont="1" applyFill="1" applyBorder="1" applyAlignment="1">
      <alignment horizontal="center" vertical="center" wrapText="1"/>
    </xf>
    <xf numFmtId="0" fontId="8" fillId="0" borderId="1" xfId="0" applyFont="1" applyBorder="1" applyAlignment="1">
      <alignment vertical="top" wrapText="1"/>
    </xf>
    <xf numFmtId="0" fontId="9" fillId="0" borderId="1" xfId="0" applyFont="1" applyBorder="1" applyAlignment="1">
      <alignment vertical="top" wrapText="1"/>
    </xf>
    <xf numFmtId="3" fontId="8" fillId="0" borderId="2" xfId="0" applyNumberFormat="1" applyFont="1" applyFill="1" applyBorder="1" applyAlignment="1">
      <alignment horizontal="left" vertical="top" wrapText="1"/>
    </xf>
    <xf numFmtId="3" fontId="8" fillId="0" borderId="4" xfId="0" applyNumberFormat="1" applyFont="1" applyFill="1" applyBorder="1" applyAlignment="1">
      <alignment horizontal="left" vertical="top" wrapText="1"/>
    </xf>
    <xf numFmtId="164" fontId="8" fillId="0" borderId="2" xfId="0" applyNumberFormat="1" applyFont="1" applyBorder="1" applyAlignment="1">
      <alignment horizontal="left" vertical="center" wrapText="1"/>
    </xf>
    <xf numFmtId="164" fontId="8" fillId="0" borderId="3" xfId="0" applyNumberFormat="1" applyFont="1" applyBorder="1" applyAlignment="1">
      <alignment horizontal="left" vertical="center" wrapText="1"/>
    </xf>
    <xf numFmtId="164" fontId="8" fillId="0" borderId="4" xfId="0" applyNumberFormat="1" applyFont="1" applyBorder="1" applyAlignment="1">
      <alignment horizontal="left"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0" borderId="2" xfId="0" applyFont="1" applyBorder="1" applyAlignment="1">
      <alignment horizontal="center" vertical="top"/>
    </xf>
    <xf numFmtId="0" fontId="9" fillId="0" borderId="3" xfId="0" applyFont="1" applyBorder="1" applyAlignment="1">
      <alignment horizontal="center" vertical="top"/>
    </xf>
    <xf numFmtId="0" fontId="8" fillId="0" borderId="4" xfId="0" applyFont="1" applyBorder="1" applyAlignment="1">
      <alignment horizontal="left" vertical="top" wrapText="1"/>
    </xf>
    <xf numFmtId="0" fontId="5"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2" xfId="3" applyFont="1" applyBorder="1" applyAlignment="1">
      <alignment horizontal="left" vertical="top" wrapText="1"/>
    </xf>
    <xf numFmtId="0" fontId="8" fillId="0" borderId="3" xfId="3" applyFont="1" applyBorder="1" applyAlignment="1">
      <alignment horizontal="left" vertical="top" wrapText="1"/>
    </xf>
    <xf numFmtId="0" fontId="5" fillId="0" borderId="0" xfId="0" applyFont="1" applyAlignment="1">
      <alignment horizontal="left" vertical="center" wrapText="1"/>
    </xf>
    <xf numFmtId="0" fontId="7" fillId="0" borderId="0" xfId="0" applyFont="1" applyAlignment="1">
      <alignment horizontal="left" vertical="center" wrapText="1"/>
    </xf>
    <xf numFmtId="164" fontId="8" fillId="4" borderId="2" xfId="0" applyNumberFormat="1" applyFont="1" applyFill="1" applyBorder="1" applyAlignment="1">
      <alignment horizontal="center" vertical="center"/>
    </xf>
    <xf numFmtId="164" fontId="8" fillId="4" borderId="3" xfId="0" applyNumberFormat="1" applyFont="1" applyFill="1" applyBorder="1" applyAlignment="1">
      <alignment horizontal="center" vertical="center"/>
    </xf>
    <xf numFmtId="3" fontId="8" fillId="4" borderId="2" xfId="0" applyNumberFormat="1" applyFont="1" applyFill="1" applyBorder="1" applyAlignment="1">
      <alignment horizontal="left" vertical="center" wrapText="1"/>
    </xf>
    <xf numFmtId="3" fontId="8" fillId="4" borderId="3" xfId="0" applyNumberFormat="1" applyFont="1" applyFill="1" applyBorder="1" applyAlignment="1">
      <alignment horizontal="left" vertical="center" wrapText="1"/>
    </xf>
    <xf numFmtId="0" fontId="35"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3" fontId="8" fillId="0" borderId="2" xfId="0" applyNumberFormat="1" applyFont="1" applyBorder="1" applyAlignment="1">
      <alignment horizontal="left" vertical="top" wrapText="1"/>
    </xf>
    <xf numFmtId="3" fontId="8" fillId="0" borderId="3" xfId="0" applyNumberFormat="1" applyFont="1" applyBorder="1" applyAlignment="1">
      <alignment horizontal="left"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2" xfId="0" applyFont="1" applyBorder="1" applyAlignment="1">
      <alignment horizontal="center" vertical="top"/>
    </xf>
    <xf numFmtId="0" fontId="8" fillId="0" borderId="3" xfId="0" applyFont="1" applyBorder="1" applyAlignment="1">
      <alignment horizontal="center" vertical="top"/>
    </xf>
    <xf numFmtId="1" fontId="8" fillId="0" borderId="2" xfId="0" applyNumberFormat="1" applyFont="1" applyBorder="1" applyAlignment="1">
      <alignment horizontal="left" vertical="top" wrapText="1"/>
    </xf>
    <xf numFmtId="1" fontId="8" fillId="0" borderId="3" xfId="0" applyNumberFormat="1" applyFont="1" applyBorder="1" applyAlignment="1">
      <alignment horizontal="left" vertical="top" wrapText="1"/>
    </xf>
    <xf numFmtId="0" fontId="9" fillId="0" borderId="1" xfId="0" applyFont="1" applyBorder="1" applyAlignment="1">
      <alignment horizontal="center" vertical="top" wrapText="1"/>
    </xf>
    <xf numFmtId="0" fontId="21" fillId="0" borderId="1" xfId="0" applyFont="1" applyBorder="1" applyAlignment="1">
      <alignment horizontal="center" vertical="center" wrapText="1"/>
    </xf>
    <xf numFmtId="0" fontId="8" fillId="0" borderId="1" xfId="0" applyFont="1" applyBorder="1" applyAlignment="1">
      <alignment horizontal="center"/>
    </xf>
    <xf numFmtId="4" fontId="8" fillId="0" borderId="1" xfId="0" applyNumberFormat="1" applyFont="1" applyBorder="1" applyAlignment="1">
      <alignment horizontal="center" vertical="center" wrapText="1"/>
    </xf>
    <xf numFmtId="1" fontId="9" fillId="3" borderId="1" xfId="0" applyNumberFormat="1" applyFont="1" applyFill="1" applyBorder="1" applyAlignment="1">
      <alignment horizontal="center" vertical="center" wrapText="1"/>
    </xf>
    <xf numFmtId="0" fontId="8" fillId="0" borderId="1" xfId="0" applyFont="1" applyBorder="1" applyAlignment="1">
      <alignment vertical="top"/>
    </xf>
    <xf numFmtId="0" fontId="14" fillId="0" borderId="1" xfId="0" applyFont="1" applyBorder="1" applyAlignment="1">
      <alignment vertical="top"/>
    </xf>
    <xf numFmtId="0" fontId="24" fillId="0" borderId="1" xfId="0" applyFont="1" applyBorder="1" applyAlignment="1">
      <alignment horizontal="left" vertical="top" wrapText="1"/>
    </xf>
    <xf numFmtId="0" fontId="21" fillId="0" borderId="1" xfId="0" applyFont="1" applyBorder="1" applyAlignment="1">
      <alignment horizontal="left" vertical="top" wrapText="1"/>
    </xf>
    <xf numFmtId="4" fontId="8" fillId="0" borderId="2" xfId="0" applyNumberFormat="1" applyFont="1" applyFill="1" applyBorder="1" applyAlignment="1">
      <alignment horizontal="left" vertical="center" wrapText="1"/>
    </xf>
    <xf numFmtId="4" fontId="8" fillId="0" borderId="3" xfId="0" applyNumberFormat="1" applyFont="1" applyFill="1" applyBorder="1" applyAlignment="1">
      <alignment horizontal="left" vertical="center" wrapText="1"/>
    </xf>
    <xf numFmtId="0" fontId="11" fillId="0" borderId="1" xfId="0" applyFont="1" applyBorder="1" applyAlignment="1">
      <alignment horizontal="left" vertical="top" wrapText="1"/>
    </xf>
    <xf numFmtId="0" fontId="9" fillId="10" borderId="1" xfId="0" applyFont="1" applyFill="1" applyBorder="1" applyAlignment="1">
      <alignment horizontal="left" vertical="top"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wrapText="1"/>
    </xf>
    <xf numFmtId="0" fontId="8" fillId="0" borderId="1" xfId="0" applyFont="1" applyBorder="1" applyAlignment="1">
      <alignment horizontal="center" vertical="top"/>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9" fillId="0" borderId="1" xfId="0" applyFont="1" applyBorder="1" applyAlignment="1">
      <alignment vertical="center" wrapText="1"/>
    </xf>
    <xf numFmtId="0" fontId="8" fillId="0" borderId="1" xfId="0" applyFont="1" applyBorder="1" applyAlignment="1">
      <alignment wrapText="1"/>
    </xf>
    <xf numFmtId="1" fontId="7" fillId="0" borderId="2" xfId="0" applyNumberFormat="1" applyFont="1" applyBorder="1" applyAlignment="1">
      <alignment horizontal="left" vertical="center" wrapText="1"/>
    </xf>
    <xf numFmtId="1" fontId="7" fillId="0" borderId="3" xfId="0" applyNumberFormat="1" applyFont="1" applyBorder="1" applyAlignment="1">
      <alignment horizontal="left" vertical="center" wrapText="1"/>
    </xf>
    <xf numFmtId="0" fontId="9" fillId="0" borderId="1" xfId="0" applyFont="1" applyBorder="1" applyAlignment="1">
      <alignment horizontal="center" vertical="center" wrapText="1"/>
    </xf>
    <xf numFmtId="0" fontId="8" fillId="4" borderId="2"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1" xfId="0" applyFont="1" applyBorder="1" applyAlignment="1">
      <alignment horizontal="left" vertical="center" wrapText="1"/>
    </xf>
    <xf numFmtId="3" fontId="8" fillId="4" borderId="2" xfId="0" applyNumberFormat="1" applyFont="1" applyFill="1" applyBorder="1" applyAlignment="1">
      <alignment horizontal="center" vertical="center" wrapText="1"/>
    </xf>
    <xf numFmtId="3" fontId="8" fillId="4" borderId="3" xfId="0" applyNumberFormat="1" applyFont="1" applyFill="1" applyBorder="1" applyAlignment="1">
      <alignment horizontal="center" vertical="center" wrapText="1"/>
    </xf>
    <xf numFmtId="1" fontId="8" fillId="0" borderId="2" xfId="0" applyNumberFormat="1" applyFont="1" applyBorder="1" applyAlignment="1">
      <alignment horizontal="center" vertical="center" wrapText="1"/>
    </xf>
    <xf numFmtId="1" fontId="8" fillId="0" borderId="3" xfId="0" applyNumberFormat="1" applyFont="1" applyBorder="1" applyAlignment="1">
      <alignment horizontal="center" vertical="center" wrapText="1"/>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165" fontId="8" fillId="0" borderId="2"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164" fontId="8" fillId="0" borderId="2" xfId="0" applyNumberFormat="1" applyFont="1" applyFill="1" applyBorder="1" applyAlignment="1">
      <alignment horizontal="left" vertical="center" wrapText="1"/>
    </xf>
    <xf numFmtId="164" fontId="8" fillId="0" borderId="3" xfId="0" applyNumberFormat="1" applyFont="1" applyFill="1" applyBorder="1" applyAlignment="1">
      <alignment horizontal="left" vertical="center" wrapText="1"/>
    </xf>
    <xf numFmtId="165" fontId="30" fillId="0" borderId="2" xfId="0" applyNumberFormat="1" applyFont="1" applyFill="1" applyBorder="1" applyAlignment="1">
      <alignment horizontal="left" vertical="center" wrapText="1"/>
    </xf>
    <xf numFmtId="165" fontId="30" fillId="0" borderId="3" xfId="0" applyNumberFormat="1"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49" fontId="8" fillId="0" borderId="4"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1" fontId="9" fillId="7" borderId="5" xfId="0" applyNumberFormat="1" applyFont="1" applyFill="1" applyBorder="1" applyAlignment="1">
      <alignment horizontal="left" vertical="center" wrapText="1"/>
    </xf>
    <xf numFmtId="1" fontId="9" fillId="7" borderId="6" xfId="0" applyNumberFormat="1" applyFont="1" applyFill="1" applyBorder="1" applyAlignment="1">
      <alignment horizontal="left" vertical="center"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8" fillId="0" borderId="1" xfId="0" applyFont="1" applyBorder="1" applyAlignment="1">
      <alignment horizontal="left" vertical="top"/>
    </xf>
  </cellXfs>
  <cellStyles count="4">
    <cellStyle name="Обычный" xfId="0" builtinId="0"/>
    <cellStyle name="Обычный 2 3 2 4 2 2" xfId="2"/>
    <cellStyle name="Обычный 2 3 2 4 2 2 2" xfId="3"/>
    <cellStyle name="Обычный 3" xfId="1"/>
  </cellStyles>
  <dxfs count="0"/>
  <tableStyles count="0" defaultTableStyle="TableStyleMedium2" defaultPivotStyle="PivotStyleLight16"/>
  <colors>
    <mruColors>
      <color rgb="FFFEDADA"/>
      <color rgb="FFFFFFCC"/>
      <color rgb="FFF4DAFE"/>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58"/>
  <sheetViews>
    <sheetView tabSelected="1" topLeftCell="B1" zoomScale="70" zoomScaleNormal="70" zoomScaleSheetLayoutView="70" workbookViewId="0">
      <pane ySplit="10" topLeftCell="A11" activePane="bottomLeft" state="frozen"/>
      <selection activeCell="B1" sqref="B1"/>
      <selection pane="bottomLeft" activeCell="N9" sqref="N9"/>
    </sheetView>
  </sheetViews>
  <sheetFormatPr defaultColWidth="8.85546875" defaultRowHeight="18.75" x14ac:dyDescent="0.3"/>
  <cols>
    <col min="1" max="1" width="0" hidden="1" customWidth="1"/>
    <col min="2" max="2" width="6.7109375" style="15" customWidth="1"/>
    <col min="3" max="3" width="52" style="16" customWidth="1"/>
    <col min="4" max="4" width="20" style="8" customWidth="1"/>
    <col min="5" max="5" width="21" style="8" customWidth="1"/>
    <col min="6" max="6" width="17.28515625" style="2" customWidth="1"/>
    <col min="7" max="7" width="21.42578125" style="8" customWidth="1"/>
    <col min="8" max="9" width="17.85546875" style="2" customWidth="1"/>
    <col min="10" max="10" width="17.85546875" style="145" customWidth="1"/>
    <col min="11" max="11" width="100.5703125" style="145" customWidth="1"/>
    <col min="12" max="12" width="16.5703125" customWidth="1"/>
    <col min="13" max="13" width="13.140625" customWidth="1"/>
    <col min="14" max="14" width="20.42578125" customWidth="1"/>
    <col min="15" max="15" width="15.42578125" customWidth="1"/>
  </cols>
  <sheetData>
    <row r="1" spans="1:11" x14ac:dyDescent="0.3">
      <c r="J1" s="2"/>
      <c r="K1" s="174" t="s">
        <v>716</v>
      </c>
    </row>
    <row r="2" spans="1:11" x14ac:dyDescent="0.3">
      <c r="J2" s="2"/>
      <c r="K2" s="174"/>
    </row>
    <row r="3" spans="1:11" ht="55.5" customHeight="1" x14ac:dyDescent="0.25">
      <c r="B3" s="394" t="s">
        <v>1115</v>
      </c>
      <c r="C3" s="394"/>
      <c r="D3" s="394"/>
      <c r="E3" s="394"/>
      <c r="F3" s="394"/>
      <c r="G3" s="394"/>
      <c r="H3" s="394"/>
      <c r="I3" s="394"/>
      <c r="J3" s="394"/>
      <c r="K3" s="394"/>
    </row>
    <row r="4" spans="1:11" ht="17.25" customHeight="1" x14ac:dyDescent="0.25">
      <c r="B4" s="399" t="s">
        <v>1054</v>
      </c>
      <c r="C4" s="399"/>
      <c r="D4" s="399"/>
      <c r="E4" s="399"/>
      <c r="F4" s="399"/>
      <c r="G4" s="399"/>
      <c r="H4" s="399"/>
      <c r="I4" s="399"/>
      <c r="J4" s="399"/>
      <c r="K4" s="399"/>
    </row>
    <row r="5" spans="1:11" ht="17.25" customHeight="1" x14ac:dyDescent="0.25">
      <c r="B5" s="172"/>
      <c r="C5" s="172"/>
      <c r="D5" s="172"/>
      <c r="E5" s="172"/>
      <c r="F5" s="172"/>
      <c r="G5" s="172"/>
      <c r="H5" s="172"/>
      <c r="I5" s="172"/>
      <c r="J5" s="172"/>
      <c r="K5" s="172"/>
    </row>
    <row r="6" spans="1:11" ht="17.25" customHeight="1" x14ac:dyDescent="0.25">
      <c r="B6" s="400" t="s">
        <v>715</v>
      </c>
      <c r="C6" s="400"/>
      <c r="D6" s="400"/>
      <c r="E6" s="400"/>
      <c r="F6" s="400"/>
      <c r="G6" s="400"/>
      <c r="H6" s="400"/>
      <c r="I6" s="400"/>
      <c r="J6" s="400"/>
      <c r="K6" s="400"/>
    </row>
    <row r="7" spans="1:11" ht="18" customHeight="1" x14ac:dyDescent="0.25">
      <c r="B7" s="173"/>
      <c r="C7" s="172"/>
      <c r="D7" s="172"/>
      <c r="E7" s="172"/>
      <c r="F7" s="172"/>
      <c r="G7" s="172"/>
      <c r="H7" s="172"/>
      <c r="I7" s="172"/>
      <c r="J7" s="172"/>
      <c r="K7" s="172"/>
    </row>
    <row r="8" spans="1:11" ht="51.75" customHeight="1" x14ac:dyDescent="0.25">
      <c r="B8" s="395" t="s">
        <v>54</v>
      </c>
      <c r="C8" s="396" t="s">
        <v>0</v>
      </c>
      <c r="D8" s="396" t="s">
        <v>1</v>
      </c>
      <c r="E8" s="396" t="s">
        <v>55</v>
      </c>
      <c r="F8" s="396" t="s">
        <v>13</v>
      </c>
      <c r="G8" s="396" t="s">
        <v>14</v>
      </c>
      <c r="H8" s="450" t="s">
        <v>707</v>
      </c>
      <c r="I8" s="451"/>
      <c r="J8" s="452"/>
      <c r="K8" s="396" t="s">
        <v>713</v>
      </c>
    </row>
    <row r="9" spans="1:11" ht="80.25" customHeight="1" x14ac:dyDescent="0.25">
      <c r="B9" s="395"/>
      <c r="C9" s="396"/>
      <c r="D9" s="396"/>
      <c r="E9" s="396"/>
      <c r="F9" s="396"/>
      <c r="G9" s="396"/>
      <c r="H9" s="116" t="s">
        <v>708</v>
      </c>
      <c r="I9" s="146" t="s">
        <v>709</v>
      </c>
      <c r="J9" s="116" t="s">
        <v>1055</v>
      </c>
      <c r="K9" s="396"/>
    </row>
    <row r="10" spans="1:11" ht="18" customHeight="1" x14ac:dyDescent="0.25">
      <c r="B10" s="115">
        <v>1</v>
      </c>
      <c r="C10" s="30">
        <v>2</v>
      </c>
      <c r="D10" s="115">
        <v>3</v>
      </c>
      <c r="E10" s="30">
        <v>4</v>
      </c>
      <c r="F10" s="115">
        <v>5</v>
      </c>
      <c r="G10" s="30">
        <v>6</v>
      </c>
      <c r="H10" s="116">
        <v>7</v>
      </c>
      <c r="I10" s="147">
        <v>8</v>
      </c>
      <c r="J10" s="116">
        <v>9</v>
      </c>
      <c r="K10" s="30">
        <v>10</v>
      </c>
    </row>
    <row r="11" spans="1:11" ht="18" customHeight="1" x14ac:dyDescent="0.25">
      <c r="B11" s="115"/>
      <c r="C11" s="30"/>
      <c r="D11" s="116"/>
      <c r="E11" s="116"/>
      <c r="F11" s="116"/>
      <c r="G11" s="116"/>
      <c r="H11" s="116"/>
      <c r="I11" s="146"/>
      <c r="J11" s="116"/>
      <c r="K11" s="116"/>
    </row>
    <row r="12" spans="1:11" ht="23.25" customHeight="1" x14ac:dyDescent="0.25">
      <c r="A12" t="s">
        <v>1030</v>
      </c>
      <c r="B12" s="389" t="s">
        <v>188</v>
      </c>
      <c r="C12" s="389"/>
      <c r="D12" s="389"/>
      <c r="E12" s="389"/>
      <c r="F12" s="389"/>
      <c r="G12" s="389"/>
      <c r="H12" s="389"/>
      <c r="I12" s="389"/>
      <c r="J12" s="389"/>
      <c r="K12" s="389"/>
    </row>
    <row r="13" spans="1:11" ht="22.5" customHeight="1" x14ac:dyDescent="0.25">
      <c r="A13" t="s">
        <v>1031</v>
      </c>
      <c r="B13" s="342" t="s">
        <v>211</v>
      </c>
      <c r="C13" s="342"/>
      <c r="D13" s="342"/>
      <c r="E13" s="342"/>
      <c r="F13" s="342"/>
      <c r="G13" s="342"/>
      <c r="H13" s="342"/>
      <c r="I13" s="342"/>
      <c r="J13" s="342"/>
      <c r="K13" s="342"/>
    </row>
    <row r="14" spans="1:11" ht="22.5" customHeight="1" x14ac:dyDescent="0.25">
      <c r="A14" t="s">
        <v>1032</v>
      </c>
      <c r="B14" s="390" t="s">
        <v>194</v>
      </c>
      <c r="C14" s="390"/>
      <c r="D14" s="390"/>
      <c r="E14" s="390"/>
      <c r="F14" s="390"/>
      <c r="G14" s="390"/>
      <c r="H14" s="390"/>
      <c r="I14" s="390"/>
      <c r="J14" s="390"/>
      <c r="K14" s="390"/>
    </row>
    <row r="15" spans="1:11" s="10" customFormat="1" ht="85.5" customHeight="1" x14ac:dyDescent="0.25">
      <c r="B15" s="306">
        <v>1</v>
      </c>
      <c r="C15" s="108" t="s">
        <v>655</v>
      </c>
      <c r="D15" s="309" t="s">
        <v>149</v>
      </c>
      <c r="E15" s="85" t="s">
        <v>189</v>
      </c>
      <c r="F15" s="85" t="s">
        <v>96</v>
      </c>
      <c r="G15" s="85" t="s">
        <v>89</v>
      </c>
      <c r="H15" s="85">
        <v>5.3</v>
      </c>
      <c r="I15" s="148" t="s">
        <v>52</v>
      </c>
      <c r="J15" s="260" t="s">
        <v>52</v>
      </c>
      <c r="K15" s="85" t="s">
        <v>52</v>
      </c>
    </row>
    <row r="16" spans="1:11" s="10" customFormat="1" ht="79.5" customHeight="1" x14ac:dyDescent="0.25">
      <c r="B16" s="305"/>
      <c r="C16" s="106" t="s">
        <v>617</v>
      </c>
      <c r="D16" s="309"/>
      <c r="E16" s="85" t="s">
        <v>4</v>
      </c>
      <c r="F16" s="85" t="s">
        <v>96</v>
      </c>
      <c r="G16" s="227" t="s">
        <v>89</v>
      </c>
      <c r="H16" s="85">
        <v>4.3</v>
      </c>
      <c r="I16" s="222" t="s">
        <v>752</v>
      </c>
      <c r="J16" s="85">
        <v>90.7</v>
      </c>
      <c r="K16" s="177" t="s">
        <v>1060</v>
      </c>
    </row>
    <row r="17" spans="1:11" s="10" customFormat="1" ht="81.75" customHeight="1" x14ac:dyDescent="0.25">
      <c r="B17" s="306">
        <v>2</v>
      </c>
      <c r="C17" s="108" t="s">
        <v>656</v>
      </c>
      <c r="D17" s="309" t="s">
        <v>149</v>
      </c>
      <c r="E17" s="85" t="s">
        <v>4</v>
      </c>
      <c r="F17" s="85" t="s">
        <v>96</v>
      </c>
      <c r="G17" s="85" t="s">
        <v>89</v>
      </c>
      <c r="H17" s="3">
        <v>109</v>
      </c>
      <c r="I17" s="260" t="s">
        <v>52</v>
      </c>
      <c r="J17" s="260" t="s">
        <v>52</v>
      </c>
      <c r="K17" s="259" t="s">
        <v>52</v>
      </c>
    </row>
    <row r="18" spans="1:11" s="10" customFormat="1" ht="65.25" customHeight="1" x14ac:dyDescent="0.25">
      <c r="B18" s="305"/>
      <c r="C18" s="106" t="s">
        <v>617</v>
      </c>
      <c r="D18" s="309"/>
      <c r="E18" s="85" t="s">
        <v>4</v>
      </c>
      <c r="F18" s="85" t="s">
        <v>96</v>
      </c>
      <c r="G18" s="227" t="s">
        <v>89</v>
      </c>
      <c r="H18" s="85">
        <v>105.5</v>
      </c>
      <c r="I18" s="222" t="s">
        <v>751</v>
      </c>
      <c r="J18" s="85">
        <v>88.7</v>
      </c>
      <c r="K18" s="177" t="s">
        <v>1061</v>
      </c>
    </row>
    <row r="19" spans="1:11" ht="26.25" customHeight="1" x14ac:dyDescent="0.25">
      <c r="A19" t="s">
        <v>1032</v>
      </c>
      <c r="B19" s="390" t="s">
        <v>195</v>
      </c>
      <c r="C19" s="390"/>
      <c r="D19" s="390"/>
      <c r="E19" s="390"/>
      <c r="F19" s="390"/>
      <c r="G19" s="390"/>
      <c r="H19" s="390"/>
      <c r="I19" s="390"/>
      <c r="J19" s="390"/>
      <c r="K19" s="390"/>
    </row>
    <row r="20" spans="1:11" s="10" customFormat="1" ht="78" customHeight="1" x14ac:dyDescent="0.25">
      <c r="B20" s="306">
        <v>3</v>
      </c>
      <c r="C20" s="108" t="s">
        <v>772</v>
      </c>
      <c r="D20" s="309" t="s">
        <v>149</v>
      </c>
      <c r="E20" s="85" t="s">
        <v>113</v>
      </c>
      <c r="F20" s="85" t="s">
        <v>96</v>
      </c>
      <c r="G20" s="85" t="s">
        <v>89</v>
      </c>
      <c r="H20" s="85" t="s">
        <v>212</v>
      </c>
      <c r="I20" s="260" t="s">
        <v>52</v>
      </c>
      <c r="J20" s="260" t="s">
        <v>52</v>
      </c>
      <c r="K20" s="259" t="s">
        <v>52</v>
      </c>
    </row>
    <row r="21" spans="1:11" s="10" customFormat="1" ht="180" customHeight="1" x14ac:dyDescent="0.25">
      <c r="B21" s="305"/>
      <c r="C21" s="106" t="s">
        <v>617</v>
      </c>
      <c r="D21" s="309"/>
      <c r="E21" s="85" t="s">
        <v>114</v>
      </c>
      <c r="F21" s="85" t="s">
        <v>96</v>
      </c>
      <c r="G21" s="227" t="s">
        <v>89</v>
      </c>
      <c r="H21" s="85">
        <v>168.3</v>
      </c>
      <c r="I21" s="148" t="s">
        <v>734</v>
      </c>
      <c r="J21" s="85">
        <v>161.19999999999999</v>
      </c>
      <c r="K21" s="105" t="s">
        <v>1056</v>
      </c>
    </row>
    <row r="22" spans="1:11" s="9" customFormat="1" ht="19.5" x14ac:dyDescent="0.25">
      <c r="A22" s="9" t="s">
        <v>1033</v>
      </c>
      <c r="B22" s="71"/>
      <c r="C22" s="13" t="s">
        <v>99</v>
      </c>
      <c r="D22" s="14" t="s">
        <v>89</v>
      </c>
      <c r="E22" s="14"/>
      <c r="F22" s="14" t="s">
        <v>89</v>
      </c>
      <c r="G22" s="14" t="s">
        <v>89</v>
      </c>
      <c r="H22" s="24"/>
      <c r="I22" s="24"/>
      <c r="J22" s="24"/>
      <c r="K22" s="24"/>
    </row>
    <row r="23" spans="1:11" s="9" customFormat="1" ht="19.5" x14ac:dyDescent="0.25">
      <c r="A23" s="9" t="s">
        <v>1033</v>
      </c>
      <c r="B23" s="71"/>
      <c r="C23" s="13" t="s">
        <v>100</v>
      </c>
      <c r="D23" s="14" t="s">
        <v>89</v>
      </c>
      <c r="E23" s="14" t="s">
        <v>18</v>
      </c>
      <c r="F23" s="14" t="s">
        <v>89</v>
      </c>
      <c r="G23" s="14" t="s">
        <v>89</v>
      </c>
      <c r="H23" s="24"/>
      <c r="I23" s="24"/>
      <c r="J23" s="24"/>
      <c r="K23" s="24"/>
    </row>
    <row r="24" spans="1:11" s="9" customFormat="1" ht="19.5" x14ac:dyDescent="0.25">
      <c r="A24" s="9" t="s">
        <v>1033</v>
      </c>
      <c r="B24" s="71"/>
      <c r="C24" s="13" t="s">
        <v>8</v>
      </c>
      <c r="D24" s="14" t="s">
        <v>89</v>
      </c>
      <c r="E24" s="14" t="s">
        <v>67</v>
      </c>
      <c r="F24" s="14" t="s">
        <v>89</v>
      </c>
      <c r="G24" s="14" t="s">
        <v>89</v>
      </c>
      <c r="H24" s="97">
        <v>3</v>
      </c>
      <c r="I24" s="151">
        <v>3</v>
      </c>
      <c r="J24" s="97" t="s">
        <v>52</v>
      </c>
      <c r="K24" s="97"/>
    </row>
    <row r="25" spans="1:11" ht="22.5" customHeight="1" x14ac:dyDescent="0.25">
      <c r="A25" t="s">
        <v>1032</v>
      </c>
      <c r="B25" s="390" t="s">
        <v>196</v>
      </c>
      <c r="C25" s="390"/>
      <c r="D25" s="390"/>
      <c r="E25" s="390"/>
      <c r="F25" s="390"/>
      <c r="G25" s="390"/>
      <c r="H25" s="390"/>
      <c r="I25" s="390"/>
      <c r="J25" s="390"/>
      <c r="K25" s="390"/>
    </row>
    <row r="26" spans="1:11" s="10" customFormat="1" ht="76.5" customHeight="1" x14ac:dyDescent="0.25">
      <c r="B26" s="85">
        <v>4</v>
      </c>
      <c r="C26" s="108" t="s">
        <v>364</v>
      </c>
      <c r="D26" s="309" t="s">
        <v>213</v>
      </c>
      <c r="E26" s="85" t="s">
        <v>214</v>
      </c>
      <c r="F26" s="85" t="s">
        <v>96</v>
      </c>
      <c r="G26" s="85" t="s">
        <v>89</v>
      </c>
      <c r="H26" s="3">
        <v>15</v>
      </c>
      <c r="I26" s="149" t="s">
        <v>52</v>
      </c>
      <c r="J26" s="3" t="s">
        <v>52</v>
      </c>
      <c r="K26" s="3" t="s">
        <v>52</v>
      </c>
    </row>
    <row r="27" spans="1:11" s="10" customFormat="1" ht="99" customHeight="1" x14ac:dyDescent="0.25">
      <c r="B27" s="111"/>
      <c r="C27" s="131" t="s">
        <v>326</v>
      </c>
      <c r="D27" s="309"/>
      <c r="E27" s="85" t="s">
        <v>121</v>
      </c>
      <c r="F27" s="85" t="s">
        <v>96</v>
      </c>
      <c r="G27" s="227" t="s">
        <v>89</v>
      </c>
      <c r="H27" s="3">
        <v>652</v>
      </c>
      <c r="I27" s="149">
        <v>506.8</v>
      </c>
      <c r="J27" s="3">
        <f>I27/H27*100</f>
        <v>77.730061349693258</v>
      </c>
      <c r="K27" s="182" t="s">
        <v>902</v>
      </c>
    </row>
    <row r="28" spans="1:11" s="9" customFormat="1" ht="19.5" x14ac:dyDescent="0.25">
      <c r="A28" s="9" t="s">
        <v>1033</v>
      </c>
      <c r="B28" s="71"/>
      <c r="C28" s="13" t="s">
        <v>99</v>
      </c>
      <c r="D28" s="14" t="s">
        <v>89</v>
      </c>
      <c r="E28" s="14"/>
      <c r="F28" s="14" t="s">
        <v>89</v>
      </c>
      <c r="G28" s="14" t="s">
        <v>89</v>
      </c>
      <c r="H28" s="24"/>
      <c r="I28" s="150"/>
      <c r="J28" s="24"/>
      <c r="K28" s="24"/>
    </row>
    <row r="29" spans="1:11" s="9" customFormat="1" ht="19.5" x14ac:dyDescent="0.25">
      <c r="A29" s="9" t="s">
        <v>1033</v>
      </c>
      <c r="B29" s="71"/>
      <c r="C29" s="13" t="s">
        <v>7</v>
      </c>
      <c r="D29" s="14" t="s">
        <v>89</v>
      </c>
      <c r="E29" s="14" t="s">
        <v>18</v>
      </c>
      <c r="F29" s="14" t="s">
        <v>89</v>
      </c>
      <c r="G29" s="14" t="s">
        <v>89</v>
      </c>
      <c r="H29" s="24"/>
      <c r="I29" s="24"/>
      <c r="J29" s="24"/>
      <c r="K29" s="24"/>
    </row>
    <row r="30" spans="1:11" s="9" customFormat="1" ht="19.5" x14ac:dyDescent="0.25">
      <c r="A30" s="9" t="s">
        <v>1033</v>
      </c>
      <c r="B30" s="71"/>
      <c r="C30" s="13" t="s">
        <v>8</v>
      </c>
      <c r="D30" s="14" t="s">
        <v>89</v>
      </c>
      <c r="E30" s="14" t="s">
        <v>67</v>
      </c>
      <c r="F30" s="14" t="s">
        <v>89</v>
      </c>
      <c r="G30" s="14" t="s">
        <v>89</v>
      </c>
      <c r="H30" s="97">
        <v>4</v>
      </c>
      <c r="I30" s="97">
        <v>4</v>
      </c>
      <c r="J30" s="97" t="s">
        <v>52</v>
      </c>
      <c r="K30" s="97"/>
    </row>
    <row r="31" spans="1:11" s="10" customFormat="1" ht="100.5" customHeight="1" x14ac:dyDescent="0.25">
      <c r="B31" s="85">
        <v>5</v>
      </c>
      <c r="C31" s="108" t="s">
        <v>365</v>
      </c>
      <c r="D31" s="309" t="s">
        <v>215</v>
      </c>
      <c r="E31" s="85" t="s">
        <v>4</v>
      </c>
      <c r="F31" s="74" t="s">
        <v>96</v>
      </c>
      <c r="G31" s="225" t="s">
        <v>89</v>
      </c>
      <c r="H31" s="3">
        <v>20</v>
      </c>
      <c r="I31" s="3" t="s">
        <v>52</v>
      </c>
      <c r="J31" s="3" t="s">
        <v>52</v>
      </c>
      <c r="K31" s="3" t="s">
        <v>52</v>
      </c>
    </row>
    <row r="32" spans="1:11" s="10" customFormat="1" ht="102" customHeight="1" x14ac:dyDescent="0.25">
      <c r="B32" s="111"/>
      <c r="C32" s="108" t="s">
        <v>366</v>
      </c>
      <c r="D32" s="309"/>
      <c r="E32" s="85" t="s">
        <v>121</v>
      </c>
      <c r="F32" s="74" t="s">
        <v>96</v>
      </c>
      <c r="G32" s="227" t="s">
        <v>89</v>
      </c>
      <c r="H32" s="3">
        <v>130.4</v>
      </c>
      <c r="I32" s="149">
        <v>98</v>
      </c>
      <c r="J32" s="3">
        <f>I32/H32*100</f>
        <v>75.153374233128829</v>
      </c>
      <c r="K32" s="182" t="s">
        <v>902</v>
      </c>
    </row>
    <row r="33" spans="1:11" s="9" customFormat="1" ht="19.5" x14ac:dyDescent="0.25">
      <c r="A33" s="9" t="s">
        <v>1033</v>
      </c>
      <c r="B33" s="71"/>
      <c r="C33" s="13" t="s">
        <v>99</v>
      </c>
      <c r="D33" s="14" t="s">
        <v>89</v>
      </c>
      <c r="E33" s="14"/>
      <c r="F33" s="14" t="s">
        <v>89</v>
      </c>
      <c r="G33" s="14" t="s">
        <v>89</v>
      </c>
      <c r="H33" s="24"/>
      <c r="I33" s="150"/>
      <c r="J33" s="24"/>
      <c r="K33" s="24"/>
    </row>
    <row r="34" spans="1:11" s="9" customFormat="1" ht="19.5" x14ac:dyDescent="0.25">
      <c r="A34" s="9" t="s">
        <v>1033</v>
      </c>
      <c r="B34" s="71"/>
      <c r="C34" s="13" t="s">
        <v>7</v>
      </c>
      <c r="D34" s="14" t="s">
        <v>89</v>
      </c>
      <c r="E34" s="14" t="s">
        <v>18</v>
      </c>
      <c r="F34" s="14" t="s">
        <v>89</v>
      </c>
      <c r="G34" s="14" t="s">
        <v>89</v>
      </c>
      <c r="H34" s="24"/>
      <c r="I34" s="24"/>
      <c r="J34" s="24"/>
      <c r="K34" s="24"/>
    </row>
    <row r="35" spans="1:11" s="9" customFormat="1" ht="19.5" x14ac:dyDescent="0.25">
      <c r="A35" s="9" t="s">
        <v>1033</v>
      </c>
      <c r="B35" s="71"/>
      <c r="C35" s="13" t="s">
        <v>8</v>
      </c>
      <c r="D35" s="14" t="s">
        <v>89</v>
      </c>
      <c r="E35" s="14" t="s">
        <v>67</v>
      </c>
      <c r="F35" s="14" t="s">
        <v>89</v>
      </c>
      <c r="G35" s="14" t="s">
        <v>89</v>
      </c>
      <c r="H35" s="97">
        <v>4</v>
      </c>
      <c r="I35" s="97">
        <v>4</v>
      </c>
      <c r="J35" s="97" t="s">
        <v>52</v>
      </c>
      <c r="K35" s="97"/>
    </row>
    <row r="36" spans="1:11" s="10" customFormat="1" ht="136.5" customHeight="1" x14ac:dyDescent="0.25">
      <c r="B36" s="85">
        <v>6</v>
      </c>
      <c r="C36" s="108" t="s">
        <v>367</v>
      </c>
      <c r="D36" s="309" t="s">
        <v>215</v>
      </c>
      <c r="E36" s="85" t="s">
        <v>113</v>
      </c>
      <c r="F36" s="74" t="s">
        <v>96</v>
      </c>
      <c r="G36" s="272" t="s">
        <v>89</v>
      </c>
      <c r="H36" s="3">
        <v>24.8</v>
      </c>
      <c r="I36" s="3" t="s">
        <v>52</v>
      </c>
      <c r="J36" s="3" t="s">
        <v>52</v>
      </c>
      <c r="K36" s="3" t="s">
        <v>52</v>
      </c>
    </row>
    <row r="37" spans="1:11" s="10" customFormat="1" ht="81" customHeight="1" x14ac:dyDescent="0.25">
      <c r="B37" s="111"/>
      <c r="C37" s="106" t="s">
        <v>641</v>
      </c>
      <c r="D37" s="309"/>
      <c r="E37" s="85" t="s">
        <v>136</v>
      </c>
      <c r="F37" s="74" t="s">
        <v>96</v>
      </c>
      <c r="G37" s="227" t="s">
        <v>89</v>
      </c>
      <c r="H37" s="85">
        <v>80</v>
      </c>
      <c r="I37" s="148" t="s">
        <v>755</v>
      </c>
      <c r="J37" s="85">
        <v>44.5</v>
      </c>
      <c r="K37" s="177" t="s">
        <v>1059</v>
      </c>
    </row>
    <row r="38" spans="1:11" s="9" customFormat="1" ht="19.5" x14ac:dyDescent="0.25">
      <c r="A38" s="9" t="s">
        <v>1033</v>
      </c>
      <c r="B38" s="71"/>
      <c r="C38" s="13" t="s">
        <v>99</v>
      </c>
      <c r="D38" s="14" t="s">
        <v>89</v>
      </c>
      <c r="E38" s="14"/>
      <c r="F38" s="14" t="s">
        <v>89</v>
      </c>
      <c r="G38" s="14" t="s">
        <v>89</v>
      </c>
      <c r="H38" s="24"/>
      <c r="I38" s="150"/>
      <c r="J38" s="24"/>
      <c r="K38" s="24"/>
    </row>
    <row r="39" spans="1:11" s="9" customFormat="1" ht="19.5" x14ac:dyDescent="0.25">
      <c r="A39" s="9" t="s">
        <v>1033</v>
      </c>
      <c r="B39" s="71"/>
      <c r="C39" s="13" t="s">
        <v>7</v>
      </c>
      <c r="D39" s="14" t="s">
        <v>89</v>
      </c>
      <c r="E39" s="14" t="s">
        <v>18</v>
      </c>
      <c r="F39" s="14" t="s">
        <v>89</v>
      </c>
      <c r="G39" s="14" t="s">
        <v>89</v>
      </c>
      <c r="H39" s="24"/>
      <c r="I39" s="24"/>
      <c r="J39" s="24"/>
      <c r="K39" s="24"/>
    </row>
    <row r="40" spans="1:11" s="9" customFormat="1" ht="19.5" x14ac:dyDescent="0.25">
      <c r="A40" s="9" t="s">
        <v>1033</v>
      </c>
      <c r="B40" s="71"/>
      <c r="C40" s="13" t="s">
        <v>8</v>
      </c>
      <c r="D40" s="14" t="s">
        <v>89</v>
      </c>
      <c r="E40" s="14" t="s">
        <v>67</v>
      </c>
      <c r="F40" s="14" t="s">
        <v>89</v>
      </c>
      <c r="G40" s="14" t="s">
        <v>89</v>
      </c>
      <c r="H40" s="97">
        <v>4</v>
      </c>
      <c r="I40" s="97">
        <v>4</v>
      </c>
      <c r="J40" s="97" t="s">
        <v>52</v>
      </c>
      <c r="K40" s="97"/>
    </row>
    <row r="41" spans="1:11" ht="25.5" customHeight="1" x14ac:dyDescent="0.25">
      <c r="A41" t="s">
        <v>1032</v>
      </c>
      <c r="B41" s="390" t="s">
        <v>197</v>
      </c>
      <c r="C41" s="390"/>
      <c r="D41" s="390"/>
      <c r="E41" s="390"/>
      <c r="F41" s="390"/>
      <c r="G41" s="390"/>
      <c r="H41" s="390"/>
      <c r="I41" s="390"/>
      <c r="J41" s="390"/>
      <c r="K41" s="390"/>
    </row>
    <row r="42" spans="1:11" s="10" customFormat="1" ht="81" customHeight="1" x14ac:dyDescent="0.25">
      <c r="B42" s="119">
        <v>7</v>
      </c>
      <c r="C42" s="75" t="s">
        <v>368</v>
      </c>
      <c r="D42" s="309" t="s">
        <v>149</v>
      </c>
      <c r="E42" s="85" t="s">
        <v>4</v>
      </c>
      <c r="F42" s="85" t="s">
        <v>96</v>
      </c>
      <c r="G42" s="85" t="s">
        <v>89</v>
      </c>
      <c r="H42" s="85" t="s">
        <v>216</v>
      </c>
      <c r="I42" s="3" t="s">
        <v>52</v>
      </c>
      <c r="J42" s="3" t="s">
        <v>52</v>
      </c>
      <c r="K42" s="3" t="s">
        <v>52</v>
      </c>
    </row>
    <row r="43" spans="1:11" s="10" customFormat="1" ht="102.75" customHeight="1" x14ac:dyDescent="0.25">
      <c r="B43" s="119"/>
      <c r="C43" s="106" t="s">
        <v>641</v>
      </c>
      <c r="D43" s="309"/>
      <c r="E43" s="85" t="s">
        <v>4</v>
      </c>
      <c r="F43" s="85" t="s">
        <v>96</v>
      </c>
      <c r="G43" s="227" t="s">
        <v>89</v>
      </c>
      <c r="H43" s="85">
        <v>10.199999999999999</v>
      </c>
      <c r="I43" s="148" t="s">
        <v>52</v>
      </c>
      <c r="J43" s="85" t="s">
        <v>52</v>
      </c>
      <c r="K43" s="177" t="s">
        <v>1062</v>
      </c>
    </row>
    <row r="44" spans="1:11" s="9" customFormat="1" ht="19.5" x14ac:dyDescent="0.25">
      <c r="A44" s="9" t="s">
        <v>1033</v>
      </c>
      <c r="B44" s="71"/>
      <c r="C44" s="13" t="s">
        <v>99</v>
      </c>
      <c r="D44" s="14" t="s">
        <v>89</v>
      </c>
      <c r="E44" s="14"/>
      <c r="F44" s="14" t="s">
        <v>89</v>
      </c>
      <c r="G44" s="14" t="s">
        <v>89</v>
      </c>
      <c r="H44" s="24"/>
      <c r="I44" s="150"/>
      <c r="J44" s="24"/>
      <c r="K44" s="24"/>
    </row>
    <row r="45" spans="1:11" s="9" customFormat="1" ht="19.5" x14ac:dyDescent="0.25">
      <c r="A45" s="9" t="s">
        <v>1033</v>
      </c>
      <c r="B45" s="71"/>
      <c r="C45" s="13" t="s">
        <v>7</v>
      </c>
      <c r="D45" s="14" t="s">
        <v>89</v>
      </c>
      <c r="E45" s="14" t="s">
        <v>18</v>
      </c>
      <c r="F45" s="14" t="s">
        <v>89</v>
      </c>
      <c r="G45" s="14" t="s">
        <v>89</v>
      </c>
      <c r="H45" s="24"/>
      <c r="I45" s="24"/>
      <c r="J45" s="24"/>
      <c r="K45" s="24"/>
    </row>
    <row r="46" spans="1:11" s="9" customFormat="1" ht="19.5" x14ac:dyDescent="0.25">
      <c r="A46" s="9" t="s">
        <v>1033</v>
      </c>
      <c r="B46" s="71"/>
      <c r="C46" s="13" t="s">
        <v>8</v>
      </c>
      <c r="D46" s="14" t="s">
        <v>89</v>
      </c>
      <c r="E46" s="14" t="s">
        <v>67</v>
      </c>
      <c r="F46" s="14" t="s">
        <v>89</v>
      </c>
      <c r="G46" s="14" t="s">
        <v>89</v>
      </c>
      <c r="H46" s="97">
        <v>36</v>
      </c>
      <c r="I46" s="151">
        <v>36</v>
      </c>
      <c r="J46" s="97" t="s">
        <v>52</v>
      </c>
      <c r="K46" s="97"/>
    </row>
    <row r="47" spans="1:11" ht="27.75" customHeight="1" x14ac:dyDescent="0.25">
      <c r="A47" t="s">
        <v>1032</v>
      </c>
      <c r="B47" s="390" t="s">
        <v>198</v>
      </c>
      <c r="C47" s="390"/>
      <c r="D47" s="390"/>
      <c r="E47" s="390"/>
      <c r="F47" s="390"/>
      <c r="G47" s="390"/>
      <c r="H47" s="390"/>
      <c r="I47" s="390"/>
      <c r="J47" s="390"/>
      <c r="K47" s="390"/>
    </row>
    <row r="48" spans="1:11" s="10" customFormat="1" ht="61.5" customHeight="1" x14ac:dyDescent="0.25">
      <c r="B48" s="31" t="s">
        <v>190</v>
      </c>
      <c r="C48" s="108" t="s">
        <v>369</v>
      </c>
      <c r="D48" s="85" t="s">
        <v>115</v>
      </c>
      <c r="E48" s="74" t="s">
        <v>4</v>
      </c>
      <c r="F48" s="74" t="s">
        <v>96</v>
      </c>
      <c r="G48" s="85" t="s">
        <v>89</v>
      </c>
      <c r="H48" s="85" t="s">
        <v>217</v>
      </c>
      <c r="I48" s="3" t="s">
        <v>52</v>
      </c>
      <c r="J48" s="3" t="s">
        <v>52</v>
      </c>
      <c r="K48" s="3" t="s">
        <v>52</v>
      </c>
    </row>
    <row r="49" spans="1:12" ht="26.25" customHeight="1" x14ac:dyDescent="0.25">
      <c r="A49" t="s">
        <v>1034</v>
      </c>
      <c r="B49" s="12"/>
      <c r="C49" s="337" t="s">
        <v>281</v>
      </c>
      <c r="D49" s="338"/>
      <c r="E49" s="338"/>
      <c r="F49" s="338"/>
      <c r="G49" s="338"/>
      <c r="H49" s="338"/>
      <c r="I49" s="338"/>
      <c r="J49" s="338"/>
      <c r="K49" s="338"/>
    </row>
    <row r="50" spans="1:12" ht="26.25" customHeight="1" x14ac:dyDescent="0.3">
      <c r="A50" t="s">
        <v>1035</v>
      </c>
      <c r="B50" s="11"/>
      <c r="C50" s="345" t="s">
        <v>116</v>
      </c>
      <c r="D50" s="346"/>
      <c r="E50" s="346"/>
      <c r="F50" s="346"/>
      <c r="G50" s="346"/>
      <c r="H50" s="346"/>
      <c r="I50" s="346"/>
      <c r="J50" s="346"/>
      <c r="K50" s="346"/>
    </row>
    <row r="51" spans="1:12" ht="62.25" customHeight="1" x14ac:dyDescent="0.25">
      <c r="B51" s="76"/>
      <c r="C51" s="108" t="s">
        <v>370</v>
      </c>
      <c r="D51" s="85" t="s">
        <v>3</v>
      </c>
      <c r="E51" s="74" t="s">
        <v>4</v>
      </c>
      <c r="F51" s="74" t="s">
        <v>96</v>
      </c>
      <c r="G51" s="291" t="s">
        <v>89</v>
      </c>
      <c r="H51" s="85">
        <v>32</v>
      </c>
      <c r="I51" s="85">
        <v>32.1</v>
      </c>
      <c r="J51" s="85">
        <v>100.3</v>
      </c>
      <c r="K51" s="105" t="s">
        <v>746</v>
      </c>
    </row>
    <row r="52" spans="1:12" ht="63.75" customHeight="1" x14ac:dyDescent="0.25">
      <c r="B52" s="76"/>
      <c r="C52" s="108" t="s">
        <v>371</v>
      </c>
      <c r="D52" s="85" t="s">
        <v>3</v>
      </c>
      <c r="E52" s="74" t="s">
        <v>4</v>
      </c>
      <c r="F52" s="74" t="s">
        <v>96</v>
      </c>
      <c r="G52" s="291" t="s">
        <v>89</v>
      </c>
      <c r="H52" s="85">
        <v>37.799999999999997</v>
      </c>
      <c r="I52" s="85">
        <v>37.9</v>
      </c>
      <c r="J52" s="85">
        <v>100.3</v>
      </c>
      <c r="K52" s="105" t="s">
        <v>735</v>
      </c>
    </row>
    <row r="53" spans="1:12" ht="58.5" customHeight="1" x14ac:dyDescent="0.25">
      <c r="B53" s="76"/>
      <c r="C53" s="108" t="s">
        <v>372</v>
      </c>
      <c r="D53" s="85" t="s">
        <v>3</v>
      </c>
      <c r="E53" s="74" t="s">
        <v>4</v>
      </c>
      <c r="F53" s="74" t="s">
        <v>96</v>
      </c>
      <c r="G53" s="291" t="s">
        <v>89</v>
      </c>
      <c r="H53" s="3">
        <v>100</v>
      </c>
      <c r="I53" s="3">
        <v>100</v>
      </c>
      <c r="J53" s="3">
        <v>100</v>
      </c>
      <c r="K53" s="105" t="s">
        <v>736</v>
      </c>
    </row>
    <row r="54" spans="1:12" ht="50.25" customHeight="1" x14ac:dyDescent="0.25">
      <c r="B54" s="327"/>
      <c r="C54" s="307" t="s">
        <v>373</v>
      </c>
      <c r="D54" s="309" t="s">
        <v>3</v>
      </c>
      <c r="E54" s="74" t="s">
        <v>117</v>
      </c>
      <c r="F54" s="310" t="s">
        <v>96</v>
      </c>
      <c r="G54" s="309" t="s">
        <v>118</v>
      </c>
      <c r="H54" s="287" t="s">
        <v>52</v>
      </c>
      <c r="I54" s="227" t="s">
        <v>52</v>
      </c>
      <c r="J54" s="227" t="s">
        <v>52</v>
      </c>
      <c r="K54" s="315" t="s">
        <v>903</v>
      </c>
      <c r="L54" s="290"/>
    </row>
    <row r="55" spans="1:12" s="10" customFormat="1" ht="84.75" customHeight="1" x14ac:dyDescent="0.25">
      <c r="B55" s="327"/>
      <c r="C55" s="307"/>
      <c r="D55" s="309"/>
      <c r="E55" s="74" t="s">
        <v>18</v>
      </c>
      <c r="F55" s="310"/>
      <c r="G55" s="309"/>
      <c r="H55" s="110">
        <f>H56</f>
        <v>857</v>
      </c>
      <c r="I55" s="252">
        <f>I56</f>
        <v>857</v>
      </c>
      <c r="J55" s="4">
        <v>100</v>
      </c>
      <c r="K55" s="316"/>
    </row>
    <row r="56" spans="1:12" s="47" customFormat="1" x14ac:dyDescent="0.25">
      <c r="B56" s="55"/>
      <c r="C56" s="61" t="s">
        <v>75</v>
      </c>
      <c r="D56" s="52" t="s">
        <v>89</v>
      </c>
      <c r="E56" s="59" t="s">
        <v>18</v>
      </c>
      <c r="F56" s="59" t="s">
        <v>89</v>
      </c>
      <c r="G56" s="52" t="s">
        <v>89</v>
      </c>
      <c r="H56" s="49">
        <v>857</v>
      </c>
      <c r="I56" s="153">
        <v>857</v>
      </c>
      <c r="J56" s="56">
        <v>100</v>
      </c>
      <c r="K56" s="49"/>
    </row>
    <row r="57" spans="1:12" s="9" customFormat="1" ht="19.5" x14ac:dyDescent="0.25">
      <c r="A57" s="9" t="s">
        <v>1033</v>
      </c>
      <c r="B57" s="71"/>
      <c r="C57" s="13" t="s">
        <v>100</v>
      </c>
      <c r="D57" s="14" t="s">
        <v>89</v>
      </c>
      <c r="E57" s="14" t="s">
        <v>18</v>
      </c>
      <c r="F57" s="14" t="s">
        <v>89</v>
      </c>
      <c r="G57" s="14" t="s">
        <v>89</v>
      </c>
      <c r="H57" s="24">
        <f>H58</f>
        <v>857</v>
      </c>
      <c r="I57" s="24">
        <f>I58</f>
        <v>857</v>
      </c>
      <c r="J57" s="24">
        <v>100</v>
      </c>
      <c r="K57" s="24"/>
    </row>
    <row r="58" spans="1:12" s="9" customFormat="1" ht="19.5" x14ac:dyDescent="0.25">
      <c r="A58" s="9" t="s">
        <v>1033</v>
      </c>
      <c r="B58" s="71"/>
      <c r="C58" s="13" t="s">
        <v>75</v>
      </c>
      <c r="D58" s="14"/>
      <c r="E58" s="14" t="s">
        <v>18</v>
      </c>
      <c r="F58" s="14" t="s">
        <v>89</v>
      </c>
      <c r="G58" s="14" t="s">
        <v>89</v>
      </c>
      <c r="H58" s="24">
        <f>H56</f>
        <v>857</v>
      </c>
      <c r="I58" s="24">
        <f>I56</f>
        <v>857</v>
      </c>
      <c r="J58" s="24">
        <v>100</v>
      </c>
      <c r="K58" s="24"/>
    </row>
    <row r="59" spans="1:12" s="9" customFormat="1" ht="19.5" x14ac:dyDescent="0.25">
      <c r="A59" s="9" t="s">
        <v>1033</v>
      </c>
      <c r="B59" s="71"/>
      <c r="C59" s="13" t="s">
        <v>8</v>
      </c>
      <c r="D59" s="14" t="s">
        <v>89</v>
      </c>
      <c r="E59" s="14" t="s">
        <v>67</v>
      </c>
      <c r="F59" s="14" t="s">
        <v>89</v>
      </c>
      <c r="G59" s="14" t="s">
        <v>89</v>
      </c>
      <c r="H59" s="97">
        <v>24</v>
      </c>
      <c r="I59" s="97">
        <v>24</v>
      </c>
      <c r="J59" s="97" t="s">
        <v>52</v>
      </c>
      <c r="K59" s="97"/>
    </row>
    <row r="60" spans="1:12" s="10" customFormat="1" ht="104.25" customHeight="1" x14ac:dyDescent="0.25">
      <c r="B60" s="31" t="s">
        <v>191</v>
      </c>
      <c r="C60" s="108" t="s">
        <v>374</v>
      </c>
      <c r="D60" s="85" t="s">
        <v>259</v>
      </c>
      <c r="E60" s="85" t="s">
        <v>139</v>
      </c>
      <c r="F60" s="74" t="s">
        <v>96</v>
      </c>
      <c r="G60" s="85" t="s">
        <v>89</v>
      </c>
      <c r="H60" s="85" t="s">
        <v>219</v>
      </c>
      <c r="I60" s="148" t="s">
        <v>52</v>
      </c>
      <c r="J60" s="85" t="s">
        <v>52</v>
      </c>
      <c r="K60" s="85" t="s">
        <v>52</v>
      </c>
    </row>
    <row r="61" spans="1:12" ht="26.25" customHeight="1" x14ac:dyDescent="0.25">
      <c r="A61" t="s">
        <v>1034</v>
      </c>
      <c r="B61" s="12"/>
      <c r="C61" s="337" t="s">
        <v>282</v>
      </c>
      <c r="D61" s="338"/>
      <c r="E61" s="338"/>
      <c r="F61" s="338"/>
      <c r="G61" s="338"/>
      <c r="H61" s="338"/>
      <c r="I61" s="338"/>
      <c r="J61" s="338"/>
      <c r="K61" s="338"/>
    </row>
    <row r="62" spans="1:12" ht="26.25" customHeight="1" x14ac:dyDescent="0.3">
      <c r="A62" t="s">
        <v>1035</v>
      </c>
      <c r="B62" s="11"/>
      <c r="C62" s="345" t="s">
        <v>1113</v>
      </c>
      <c r="D62" s="346"/>
      <c r="E62" s="346"/>
      <c r="F62" s="346"/>
      <c r="G62" s="346"/>
      <c r="H62" s="346"/>
      <c r="I62" s="346"/>
      <c r="J62" s="346"/>
      <c r="K62" s="346"/>
    </row>
    <row r="63" spans="1:12" s="10" customFormat="1" ht="89.25" customHeight="1" x14ac:dyDescent="0.25">
      <c r="B63" s="350"/>
      <c r="C63" s="307" t="s">
        <v>375</v>
      </c>
      <c r="D63" s="309" t="s">
        <v>3</v>
      </c>
      <c r="E63" s="85" t="s">
        <v>140</v>
      </c>
      <c r="F63" s="310" t="s">
        <v>96</v>
      </c>
      <c r="G63" s="309" t="s">
        <v>141</v>
      </c>
      <c r="H63" s="85">
        <v>79.2</v>
      </c>
      <c r="I63" s="148">
        <v>55.4</v>
      </c>
      <c r="J63" s="85">
        <v>69.900000000000006</v>
      </c>
      <c r="K63" s="351" t="s">
        <v>1083</v>
      </c>
    </row>
    <row r="64" spans="1:12" s="10" customFormat="1" ht="97.5" customHeight="1" x14ac:dyDescent="0.25">
      <c r="B64" s="350"/>
      <c r="C64" s="307"/>
      <c r="D64" s="309"/>
      <c r="E64" s="85" t="s">
        <v>18</v>
      </c>
      <c r="F64" s="310"/>
      <c r="G64" s="309"/>
      <c r="H64" s="226">
        <f>SUM(H65:H65)</f>
        <v>1334</v>
      </c>
      <c r="I64" s="223">
        <v>1596</v>
      </c>
      <c r="J64" s="227">
        <v>119.6</v>
      </c>
      <c r="K64" s="352"/>
    </row>
    <row r="65" spans="1:11" s="9" customFormat="1" x14ac:dyDescent="0.25">
      <c r="B65" s="55"/>
      <c r="C65" s="61" t="s">
        <v>75</v>
      </c>
      <c r="D65" s="52" t="s">
        <v>89</v>
      </c>
      <c r="E65" s="52" t="s">
        <v>18</v>
      </c>
      <c r="F65" s="52" t="s">
        <v>89</v>
      </c>
      <c r="G65" s="52" t="s">
        <v>89</v>
      </c>
      <c r="H65" s="52">
        <v>1334</v>
      </c>
      <c r="I65" s="154">
        <v>1596</v>
      </c>
      <c r="J65" s="52">
        <v>119.6</v>
      </c>
      <c r="K65" s="52"/>
    </row>
    <row r="66" spans="1:11" s="9" customFormat="1" ht="19.5" x14ac:dyDescent="0.25">
      <c r="A66" s="9" t="s">
        <v>1033</v>
      </c>
      <c r="B66" s="71"/>
      <c r="C66" s="13" t="s">
        <v>100</v>
      </c>
      <c r="D66" s="14" t="s">
        <v>89</v>
      </c>
      <c r="E66" s="14" t="s">
        <v>18</v>
      </c>
      <c r="F66" s="14" t="s">
        <v>89</v>
      </c>
      <c r="G66" s="14" t="s">
        <v>89</v>
      </c>
      <c r="H66" s="24">
        <f>0+H67+0+0</f>
        <v>1334</v>
      </c>
      <c r="I66" s="24">
        <f>0+I67+0+0</f>
        <v>1596</v>
      </c>
      <c r="J66" s="24">
        <v>119.6</v>
      </c>
      <c r="K66" s="24"/>
    </row>
    <row r="67" spans="1:11" s="9" customFormat="1" ht="19.5" x14ac:dyDescent="0.25">
      <c r="A67" s="9" t="s">
        <v>1033</v>
      </c>
      <c r="B67" s="71"/>
      <c r="C67" s="13" t="s">
        <v>75</v>
      </c>
      <c r="D67" s="14" t="s">
        <v>89</v>
      </c>
      <c r="E67" s="14" t="s">
        <v>18</v>
      </c>
      <c r="F67" s="14" t="s">
        <v>89</v>
      </c>
      <c r="G67" s="14" t="s">
        <v>89</v>
      </c>
      <c r="H67" s="24">
        <f>H65</f>
        <v>1334</v>
      </c>
      <c r="I67" s="24">
        <f>I65</f>
        <v>1596</v>
      </c>
      <c r="J67" s="24">
        <v>119.6</v>
      </c>
      <c r="K67" s="24"/>
    </row>
    <row r="68" spans="1:11" s="9" customFormat="1" ht="19.5" x14ac:dyDescent="0.25">
      <c r="A68" s="9" t="s">
        <v>1033</v>
      </c>
      <c r="B68" s="71"/>
      <c r="C68" s="13" t="s">
        <v>8</v>
      </c>
      <c r="D68" s="14" t="s">
        <v>89</v>
      </c>
      <c r="E68" s="14" t="s">
        <v>67</v>
      </c>
      <c r="F68" s="14" t="s">
        <v>89</v>
      </c>
      <c r="G68" s="14" t="s">
        <v>89</v>
      </c>
      <c r="H68" s="97">
        <v>30</v>
      </c>
      <c r="I68" s="97">
        <v>63</v>
      </c>
      <c r="J68" s="97" t="s">
        <v>52</v>
      </c>
      <c r="K68" s="97"/>
    </row>
    <row r="69" spans="1:11" ht="27" customHeight="1" x14ac:dyDescent="0.25">
      <c r="A69" t="s">
        <v>1032</v>
      </c>
      <c r="B69" s="390" t="s">
        <v>199</v>
      </c>
      <c r="C69" s="390"/>
      <c r="D69" s="390"/>
      <c r="E69" s="390"/>
      <c r="F69" s="390"/>
      <c r="G69" s="390"/>
      <c r="H69" s="390"/>
      <c r="I69" s="390"/>
      <c r="J69" s="390"/>
      <c r="K69" s="390"/>
    </row>
    <row r="70" spans="1:11" s="10" customFormat="1" ht="75.75" x14ac:dyDescent="0.25">
      <c r="B70" s="74">
        <v>10</v>
      </c>
      <c r="C70" s="75" t="s">
        <v>220</v>
      </c>
      <c r="D70" s="85" t="s">
        <v>149</v>
      </c>
      <c r="E70" s="85" t="s">
        <v>4</v>
      </c>
      <c r="F70" s="85" t="s">
        <v>96</v>
      </c>
      <c r="G70" s="85" t="s">
        <v>103</v>
      </c>
      <c r="H70" s="85" t="s">
        <v>221</v>
      </c>
      <c r="I70" s="148" t="s">
        <v>52</v>
      </c>
      <c r="J70" s="260" t="s">
        <v>52</v>
      </c>
      <c r="K70" s="261" t="s">
        <v>52</v>
      </c>
    </row>
    <row r="71" spans="1:11" s="10" customFormat="1" ht="106.5" customHeight="1" x14ac:dyDescent="0.25">
      <c r="B71" s="21"/>
      <c r="C71" s="140" t="s">
        <v>618</v>
      </c>
      <c r="D71" s="85" t="s">
        <v>149</v>
      </c>
      <c r="E71" s="85" t="s">
        <v>4</v>
      </c>
      <c r="F71" s="85" t="s">
        <v>96</v>
      </c>
      <c r="G71" s="85" t="s">
        <v>103</v>
      </c>
      <c r="H71" s="85">
        <v>25.2</v>
      </c>
      <c r="I71" s="148" t="s">
        <v>737</v>
      </c>
      <c r="J71" s="85">
        <v>94.4</v>
      </c>
      <c r="K71" s="177" t="s">
        <v>773</v>
      </c>
    </row>
    <row r="72" spans="1:11" s="10" customFormat="1" ht="81" customHeight="1" x14ac:dyDescent="0.25">
      <c r="B72" s="120">
        <v>11</v>
      </c>
      <c r="C72" s="105" t="s">
        <v>376</v>
      </c>
      <c r="D72" s="85" t="s">
        <v>149</v>
      </c>
      <c r="E72" s="85" t="s">
        <v>133</v>
      </c>
      <c r="F72" s="85" t="s">
        <v>96</v>
      </c>
      <c r="G72" s="85" t="s">
        <v>103</v>
      </c>
      <c r="H72" s="85" t="s">
        <v>222</v>
      </c>
      <c r="I72" s="260" t="s">
        <v>52</v>
      </c>
      <c r="J72" s="260" t="s">
        <v>52</v>
      </c>
      <c r="K72" s="261" t="s">
        <v>52</v>
      </c>
    </row>
    <row r="73" spans="1:11" s="10" customFormat="1" ht="104.25" customHeight="1" x14ac:dyDescent="0.25">
      <c r="B73" s="21"/>
      <c r="C73" s="140" t="s">
        <v>618</v>
      </c>
      <c r="D73" s="85" t="s">
        <v>149</v>
      </c>
      <c r="E73" s="85" t="s">
        <v>4</v>
      </c>
      <c r="F73" s="85" t="s">
        <v>96</v>
      </c>
      <c r="G73" s="85" t="s">
        <v>103</v>
      </c>
      <c r="H73" s="85">
        <v>6.1</v>
      </c>
      <c r="I73" s="148" t="s">
        <v>738</v>
      </c>
      <c r="J73" s="3">
        <v>82</v>
      </c>
      <c r="K73" s="177" t="s">
        <v>774</v>
      </c>
    </row>
    <row r="74" spans="1:11" ht="26.25" customHeight="1" x14ac:dyDescent="0.25">
      <c r="A74" t="s">
        <v>1034</v>
      </c>
      <c r="B74" s="12"/>
      <c r="C74" s="337" t="s">
        <v>283</v>
      </c>
      <c r="D74" s="338"/>
      <c r="E74" s="338"/>
      <c r="F74" s="338"/>
      <c r="G74" s="338"/>
      <c r="H74" s="338"/>
      <c r="I74" s="338"/>
      <c r="J74" s="338"/>
      <c r="K74" s="338"/>
    </row>
    <row r="75" spans="1:11" ht="26.25" customHeight="1" x14ac:dyDescent="0.3">
      <c r="A75" t="s">
        <v>1035</v>
      </c>
      <c r="B75" s="11"/>
      <c r="C75" s="345" t="s">
        <v>135</v>
      </c>
      <c r="D75" s="346"/>
      <c r="E75" s="346"/>
      <c r="F75" s="346"/>
      <c r="G75" s="346"/>
      <c r="H75" s="346"/>
      <c r="I75" s="346"/>
      <c r="J75" s="346"/>
      <c r="K75" s="346"/>
    </row>
    <row r="76" spans="1:11" ht="119.25" customHeight="1" x14ac:dyDescent="0.25">
      <c r="B76" s="391"/>
      <c r="C76" s="307" t="s">
        <v>612</v>
      </c>
      <c r="D76" s="309" t="s">
        <v>134</v>
      </c>
      <c r="E76" s="85" t="s">
        <v>128</v>
      </c>
      <c r="F76" s="306" t="s">
        <v>96</v>
      </c>
      <c r="G76" s="309" t="s">
        <v>657</v>
      </c>
      <c r="H76" s="232">
        <v>13</v>
      </c>
      <c r="I76" s="232">
        <v>12</v>
      </c>
      <c r="J76" s="3">
        <v>92.3</v>
      </c>
      <c r="K76" s="456" t="s">
        <v>1104</v>
      </c>
    </row>
    <row r="77" spans="1:11" ht="66.75" customHeight="1" x14ac:dyDescent="0.25">
      <c r="B77" s="392"/>
      <c r="C77" s="307"/>
      <c r="D77" s="309"/>
      <c r="E77" s="85" t="s">
        <v>18</v>
      </c>
      <c r="F77" s="305"/>
      <c r="G77" s="309"/>
      <c r="H77" s="3">
        <f>H78+H79</f>
        <v>2134.54</v>
      </c>
      <c r="I77" s="3">
        <f>I78+I79</f>
        <v>2130.34</v>
      </c>
      <c r="J77" s="3">
        <v>99.8</v>
      </c>
      <c r="K77" s="457"/>
    </row>
    <row r="78" spans="1:11" s="9" customFormat="1" x14ac:dyDescent="0.25">
      <c r="B78" s="50"/>
      <c r="C78" s="53" t="s">
        <v>53</v>
      </c>
      <c r="D78" s="52" t="s">
        <v>89</v>
      </c>
      <c r="E78" s="52" t="s">
        <v>18</v>
      </c>
      <c r="F78" s="52" t="s">
        <v>89</v>
      </c>
      <c r="G78" s="52" t="s">
        <v>89</v>
      </c>
      <c r="H78" s="48">
        <f>H81+H131</f>
        <v>468.38599999999997</v>
      </c>
      <c r="I78" s="48">
        <f>I81+I131</f>
        <v>468.38599999999997</v>
      </c>
      <c r="J78" s="48">
        <f>I78/H78*100</f>
        <v>100</v>
      </c>
      <c r="K78" s="48"/>
    </row>
    <row r="79" spans="1:11" s="9" customFormat="1" x14ac:dyDescent="0.25">
      <c r="B79" s="50"/>
      <c r="C79" s="53" t="s">
        <v>75</v>
      </c>
      <c r="D79" s="52" t="s">
        <v>89</v>
      </c>
      <c r="E79" s="52" t="s">
        <v>18</v>
      </c>
      <c r="F79" s="52" t="s">
        <v>89</v>
      </c>
      <c r="G79" s="52" t="s">
        <v>89</v>
      </c>
      <c r="H79" s="48">
        <f>H82+H84+H86+H88+H90+H92+H94+H96+H98+H100+H102+H104+H106+H108+H110+H112+H114+H116+H118+H120+H122+H124+H126+H128+H130</f>
        <v>1666.154</v>
      </c>
      <c r="I79" s="48">
        <f>I82+I84+I86+I88+I90+I92+I94+I96+I98+I100+I102+I104+I106+I108+I110+I112+I114+I116+I118+I120+I122+I124+I126+I128+I130</f>
        <v>1661.954</v>
      </c>
      <c r="J79" s="48">
        <f>I79/H79*100</f>
        <v>99.747922460948985</v>
      </c>
      <c r="K79" s="48"/>
    </row>
    <row r="80" spans="1:11" ht="93.75" customHeight="1" x14ac:dyDescent="0.25">
      <c r="B80" s="322">
        <v>1</v>
      </c>
      <c r="C80" s="332" t="s">
        <v>619</v>
      </c>
      <c r="D80" s="306" t="s">
        <v>134</v>
      </c>
      <c r="E80" s="85" t="s">
        <v>128</v>
      </c>
      <c r="F80" s="306" t="s">
        <v>96</v>
      </c>
      <c r="G80" s="306" t="s">
        <v>553</v>
      </c>
      <c r="H80" s="3" t="s">
        <v>52</v>
      </c>
      <c r="I80" s="232" t="s">
        <v>52</v>
      </c>
      <c r="J80" s="3" t="s">
        <v>52</v>
      </c>
      <c r="K80" s="386" t="s">
        <v>761</v>
      </c>
    </row>
    <row r="81" spans="2:11" x14ac:dyDescent="0.25">
      <c r="B81" s="323"/>
      <c r="C81" s="393"/>
      <c r="D81" s="304"/>
      <c r="E81" s="306" t="s">
        <v>18</v>
      </c>
      <c r="F81" s="304"/>
      <c r="G81" s="304"/>
      <c r="H81" s="3">
        <v>230</v>
      </c>
      <c r="I81" s="3">
        <v>230</v>
      </c>
      <c r="J81" s="3">
        <v>100</v>
      </c>
      <c r="K81" s="388"/>
    </row>
    <row r="82" spans="2:11" x14ac:dyDescent="0.25">
      <c r="B82" s="324"/>
      <c r="C82" s="333"/>
      <c r="D82" s="305"/>
      <c r="E82" s="305"/>
      <c r="F82" s="305"/>
      <c r="G82" s="305"/>
      <c r="H82" s="3">
        <v>109.7</v>
      </c>
      <c r="I82" s="3">
        <v>109.7</v>
      </c>
      <c r="J82" s="3">
        <v>100</v>
      </c>
      <c r="K82" s="387"/>
    </row>
    <row r="83" spans="2:11" ht="81.75" customHeight="1" x14ac:dyDescent="0.25">
      <c r="B83" s="322">
        <v>2</v>
      </c>
      <c r="C83" s="397" t="s">
        <v>620</v>
      </c>
      <c r="D83" s="306" t="s">
        <v>134</v>
      </c>
      <c r="E83" s="85" t="s">
        <v>128</v>
      </c>
      <c r="F83" s="306" t="s">
        <v>96</v>
      </c>
      <c r="G83" s="306" t="s">
        <v>553</v>
      </c>
      <c r="H83" s="232">
        <v>1</v>
      </c>
      <c r="I83" s="232">
        <v>1</v>
      </c>
      <c r="J83" s="330">
        <v>100</v>
      </c>
      <c r="K83" s="386" t="s">
        <v>762</v>
      </c>
    </row>
    <row r="84" spans="2:11" ht="33" customHeight="1" x14ac:dyDescent="0.25">
      <c r="B84" s="324"/>
      <c r="C84" s="398"/>
      <c r="D84" s="305"/>
      <c r="E84" s="85" t="s">
        <v>18</v>
      </c>
      <c r="F84" s="305"/>
      <c r="G84" s="305"/>
      <c r="H84" s="3">
        <v>22.1</v>
      </c>
      <c r="I84" s="3">
        <v>22.1</v>
      </c>
      <c r="J84" s="331"/>
      <c r="K84" s="387"/>
    </row>
    <row r="85" spans="2:11" ht="72.75" customHeight="1" x14ac:dyDescent="0.25">
      <c r="B85" s="322">
        <v>3</v>
      </c>
      <c r="C85" s="332" t="s">
        <v>633</v>
      </c>
      <c r="D85" s="306" t="s">
        <v>134</v>
      </c>
      <c r="E85" s="85" t="s">
        <v>128</v>
      </c>
      <c r="F85" s="306" t="s">
        <v>96</v>
      </c>
      <c r="G85" s="306" t="s">
        <v>553</v>
      </c>
      <c r="H85" s="232">
        <v>1</v>
      </c>
      <c r="I85" s="232">
        <v>1</v>
      </c>
      <c r="J85" s="330">
        <v>100</v>
      </c>
      <c r="K85" s="386" t="s">
        <v>763</v>
      </c>
    </row>
    <row r="86" spans="2:11" ht="40.5" customHeight="1" x14ac:dyDescent="0.25">
      <c r="B86" s="324"/>
      <c r="C86" s="333"/>
      <c r="D86" s="305"/>
      <c r="E86" s="85" t="s">
        <v>18</v>
      </c>
      <c r="F86" s="305"/>
      <c r="G86" s="305"/>
      <c r="H86" s="3">
        <v>26.2</v>
      </c>
      <c r="I86" s="3">
        <v>26.2</v>
      </c>
      <c r="J86" s="331"/>
      <c r="K86" s="387"/>
    </row>
    <row r="87" spans="2:11" ht="81" customHeight="1" x14ac:dyDescent="0.25">
      <c r="B87" s="322">
        <v>4</v>
      </c>
      <c r="C87" s="332" t="s">
        <v>1066</v>
      </c>
      <c r="D87" s="306" t="s">
        <v>134</v>
      </c>
      <c r="E87" s="85" t="s">
        <v>128</v>
      </c>
      <c r="F87" s="306" t="s">
        <v>96</v>
      </c>
      <c r="G87" s="306" t="s">
        <v>553</v>
      </c>
      <c r="H87" s="232">
        <v>1</v>
      </c>
      <c r="I87" s="232">
        <v>1</v>
      </c>
      <c r="J87" s="330">
        <v>100</v>
      </c>
      <c r="K87" s="386" t="s">
        <v>764</v>
      </c>
    </row>
    <row r="88" spans="2:11" ht="98.25" customHeight="1" x14ac:dyDescent="0.25">
      <c r="B88" s="324"/>
      <c r="C88" s="333"/>
      <c r="D88" s="305"/>
      <c r="E88" s="85" t="s">
        <v>18</v>
      </c>
      <c r="F88" s="305"/>
      <c r="G88" s="305"/>
      <c r="H88" s="3">
        <v>27.7</v>
      </c>
      <c r="I88" s="3">
        <v>27.7</v>
      </c>
      <c r="J88" s="331"/>
      <c r="K88" s="387"/>
    </row>
    <row r="89" spans="2:11" ht="82.5" customHeight="1" x14ac:dyDescent="0.25">
      <c r="B89" s="322">
        <v>5</v>
      </c>
      <c r="C89" s="332" t="s">
        <v>550</v>
      </c>
      <c r="D89" s="306" t="s">
        <v>134</v>
      </c>
      <c r="E89" s="85" t="s">
        <v>128</v>
      </c>
      <c r="F89" s="306" t="s">
        <v>96</v>
      </c>
      <c r="G89" s="306" t="s">
        <v>553</v>
      </c>
      <c r="H89" s="232">
        <v>1</v>
      </c>
      <c r="I89" s="232">
        <v>1</v>
      </c>
      <c r="J89" s="330">
        <v>100</v>
      </c>
      <c r="K89" s="386" t="s">
        <v>765</v>
      </c>
    </row>
    <row r="90" spans="2:11" ht="38.25" customHeight="1" x14ac:dyDescent="0.25">
      <c r="B90" s="324"/>
      <c r="C90" s="333"/>
      <c r="D90" s="305"/>
      <c r="E90" s="85" t="s">
        <v>18</v>
      </c>
      <c r="F90" s="305"/>
      <c r="G90" s="305"/>
      <c r="H90" s="3">
        <v>32.799999999999997</v>
      </c>
      <c r="I90" s="3">
        <v>32.799999999999997</v>
      </c>
      <c r="J90" s="331"/>
      <c r="K90" s="387"/>
    </row>
    <row r="91" spans="2:11" ht="78.75" customHeight="1" x14ac:dyDescent="0.25">
      <c r="B91" s="322">
        <v>6</v>
      </c>
      <c r="C91" s="332" t="s">
        <v>551</v>
      </c>
      <c r="D91" s="306" t="s">
        <v>134</v>
      </c>
      <c r="E91" s="85" t="s">
        <v>128</v>
      </c>
      <c r="F91" s="306" t="s">
        <v>96</v>
      </c>
      <c r="G91" s="306" t="s">
        <v>553</v>
      </c>
      <c r="H91" s="232">
        <v>1</v>
      </c>
      <c r="I91" s="232">
        <v>1</v>
      </c>
      <c r="J91" s="3">
        <v>100</v>
      </c>
      <c r="K91" s="456" t="s">
        <v>1070</v>
      </c>
    </row>
    <row r="92" spans="2:11" ht="54.75" customHeight="1" x14ac:dyDescent="0.25">
      <c r="B92" s="324"/>
      <c r="C92" s="333"/>
      <c r="D92" s="305"/>
      <c r="E92" s="85" t="s">
        <v>18</v>
      </c>
      <c r="F92" s="305"/>
      <c r="G92" s="305"/>
      <c r="H92" s="3">
        <v>48.1</v>
      </c>
      <c r="I92" s="3">
        <v>47.3</v>
      </c>
      <c r="J92" s="3">
        <v>98.3</v>
      </c>
      <c r="K92" s="457"/>
    </row>
    <row r="93" spans="2:11" ht="59.25" customHeight="1" x14ac:dyDescent="0.25">
      <c r="B93" s="322">
        <v>7</v>
      </c>
      <c r="C93" s="332" t="s">
        <v>635</v>
      </c>
      <c r="D93" s="306" t="s">
        <v>134</v>
      </c>
      <c r="E93" s="85" t="s">
        <v>128</v>
      </c>
      <c r="F93" s="306" t="s">
        <v>96</v>
      </c>
      <c r="G93" s="306" t="s">
        <v>553</v>
      </c>
      <c r="H93" s="232">
        <v>1</v>
      </c>
      <c r="I93" s="3" t="s">
        <v>52</v>
      </c>
      <c r="J93" s="3" t="s">
        <v>52</v>
      </c>
      <c r="K93" s="386" t="s">
        <v>809</v>
      </c>
    </row>
    <row r="94" spans="2:11" ht="34.5" customHeight="1" x14ac:dyDescent="0.25">
      <c r="B94" s="324"/>
      <c r="C94" s="333"/>
      <c r="D94" s="305"/>
      <c r="E94" s="85" t="s">
        <v>18</v>
      </c>
      <c r="F94" s="305"/>
      <c r="G94" s="305"/>
      <c r="H94" s="3">
        <v>11.9</v>
      </c>
      <c r="I94" s="3">
        <v>8.9</v>
      </c>
      <c r="J94" s="3">
        <v>74.8</v>
      </c>
      <c r="K94" s="387"/>
    </row>
    <row r="95" spans="2:11" ht="49.5" customHeight="1" x14ac:dyDescent="0.25">
      <c r="B95" s="322">
        <v>8</v>
      </c>
      <c r="C95" s="332" t="s">
        <v>1068</v>
      </c>
      <c r="D95" s="306" t="s">
        <v>134</v>
      </c>
      <c r="E95" s="85" t="s">
        <v>128</v>
      </c>
      <c r="F95" s="306" t="s">
        <v>96</v>
      </c>
      <c r="G95" s="306" t="s">
        <v>553</v>
      </c>
      <c r="H95" s="232">
        <v>1</v>
      </c>
      <c r="I95" s="232">
        <v>1</v>
      </c>
      <c r="J95" s="330">
        <v>100</v>
      </c>
      <c r="K95" s="386" t="s">
        <v>770</v>
      </c>
    </row>
    <row r="96" spans="2:11" ht="48.75" customHeight="1" x14ac:dyDescent="0.25">
      <c r="B96" s="324"/>
      <c r="C96" s="333"/>
      <c r="D96" s="305"/>
      <c r="E96" s="85" t="s">
        <v>18</v>
      </c>
      <c r="F96" s="305"/>
      <c r="G96" s="305"/>
      <c r="H96" s="3">
        <v>42.8</v>
      </c>
      <c r="I96" s="3">
        <v>42.8</v>
      </c>
      <c r="J96" s="331"/>
      <c r="K96" s="387"/>
    </row>
    <row r="97" spans="2:11" ht="45.75" customHeight="1" x14ac:dyDescent="0.25">
      <c r="B97" s="322">
        <v>9</v>
      </c>
      <c r="C97" s="332" t="s">
        <v>552</v>
      </c>
      <c r="D97" s="306" t="s">
        <v>134</v>
      </c>
      <c r="E97" s="85" t="s">
        <v>128</v>
      </c>
      <c r="F97" s="306" t="s">
        <v>96</v>
      </c>
      <c r="G97" s="306" t="s">
        <v>553</v>
      </c>
      <c r="H97" s="232">
        <v>1</v>
      </c>
      <c r="I97" s="232">
        <v>1</v>
      </c>
      <c r="J97" s="330">
        <v>100</v>
      </c>
      <c r="K97" s="386" t="s">
        <v>769</v>
      </c>
    </row>
    <row r="98" spans="2:11" ht="42" customHeight="1" x14ac:dyDescent="0.25">
      <c r="B98" s="324"/>
      <c r="C98" s="333"/>
      <c r="D98" s="305"/>
      <c r="E98" s="85" t="s">
        <v>18</v>
      </c>
      <c r="F98" s="305"/>
      <c r="G98" s="305"/>
      <c r="H98" s="3">
        <v>34.9</v>
      </c>
      <c r="I98" s="3">
        <v>34.9</v>
      </c>
      <c r="J98" s="331"/>
      <c r="K98" s="387"/>
    </row>
    <row r="99" spans="2:11" ht="42" customHeight="1" x14ac:dyDescent="0.25">
      <c r="B99" s="322">
        <v>10</v>
      </c>
      <c r="C99" s="332" t="s">
        <v>1069</v>
      </c>
      <c r="D99" s="306" t="s">
        <v>134</v>
      </c>
      <c r="E99" s="85" t="s">
        <v>128</v>
      </c>
      <c r="F99" s="306" t="s">
        <v>96</v>
      </c>
      <c r="G99" s="306" t="s">
        <v>553</v>
      </c>
      <c r="H99" s="232">
        <v>1</v>
      </c>
      <c r="I99" s="232">
        <v>1</v>
      </c>
      <c r="J99" s="330">
        <v>100</v>
      </c>
      <c r="K99" s="386" t="s">
        <v>768</v>
      </c>
    </row>
    <row r="100" spans="2:11" ht="44.25" customHeight="1" x14ac:dyDescent="0.25">
      <c r="B100" s="324"/>
      <c r="C100" s="333"/>
      <c r="D100" s="305"/>
      <c r="E100" s="85" t="s">
        <v>18</v>
      </c>
      <c r="F100" s="305"/>
      <c r="G100" s="305"/>
      <c r="H100" s="3">
        <v>48.9</v>
      </c>
      <c r="I100" s="3">
        <v>48.9</v>
      </c>
      <c r="J100" s="331"/>
      <c r="K100" s="387"/>
    </row>
    <row r="101" spans="2:11" ht="69" customHeight="1" x14ac:dyDescent="0.25">
      <c r="B101" s="322">
        <v>11</v>
      </c>
      <c r="C101" s="332" t="s">
        <v>621</v>
      </c>
      <c r="D101" s="306" t="s">
        <v>134</v>
      </c>
      <c r="E101" s="85" t="s">
        <v>128</v>
      </c>
      <c r="F101" s="306" t="s">
        <v>96</v>
      </c>
      <c r="G101" s="306" t="s">
        <v>553</v>
      </c>
      <c r="H101" s="232">
        <v>1</v>
      </c>
      <c r="I101" s="232">
        <v>1</v>
      </c>
      <c r="J101" s="3">
        <v>100</v>
      </c>
      <c r="K101" s="456" t="s">
        <v>1071</v>
      </c>
    </row>
    <row r="102" spans="2:11" ht="67.5" customHeight="1" x14ac:dyDescent="0.25">
      <c r="B102" s="324"/>
      <c r="C102" s="333"/>
      <c r="D102" s="305"/>
      <c r="E102" s="85" t="s">
        <v>18</v>
      </c>
      <c r="F102" s="305"/>
      <c r="G102" s="305"/>
      <c r="H102" s="3">
        <v>46.6</v>
      </c>
      <c r="I102" s="3">
        <v>46.2</v>
      </c>
      <c r="J102" s="3">
        <v>99.1</v>
      </c>
      <c r="K102" s="457"/>
    </row>
    <row r="103" spans="2:11" ht="54.75" customHeight="1" x14ac:dyDescent="0.25">
      <c r="B103" s="322">
        <v>12</v>
      </c>
      <c r="C103" s="332" t="s">
        <v>622</v>
      </c>
      <c r="D103" s="306" t="s">
        <v>134</v>
      </c>
      <c r="E103" s="85" t="s">
        <v>128</v>
      </c>
      <c r="F103" s="306" t="s">
        <v>96</v>
      </c>
      <c r="G103" s="306" t="s">
        <v>553</v>
      </c>
      <c r="H103" s="232">
        <v>1</v>
      </c>
      <c r="I103" s="232">
        <v>1</v>
      </c>
      <c r="J103" s="330">
        <v>100</v>
      </c>
      <c r="K103" s="386" t="s">
        <v>766</v>
      </c>
    </row>
    <row r="104" spans="2:11" ht="50.25" customHeight="1" x14ac:dyDescent="0.25">
      <c r="B104" s="324"/>
      <c r="C104" s="333"/>
      <c r="D104" s="305"/>
      <c r="E104" s="85" t="s">
        <v>18</v>
      </c>
      <c r="F104" s="305"/>
      <c r="G104" s="305"/>
      <c r="H104" s="3">
        <v>32.1</v>
      </c>
      <c r="I104" s="3">
        <v>32.1</v>
      </c>
      <c r="J104" s="331"/>
      <c r="K104" s="387"/>
    </row>
    <row r="105" spans="2:11" ht="66" customHeight="1" x14ac:dyDescent="0.25">
      <c r="B105" s="322">
        <v>13</v>
      </c>
      <c r="C105" s="332" t="s">
        <v>623</v>
      </c>
      <c r="D105" s="306" t="s">
        <v>134</v>
      </c>
      <c r="E105" s="85" t="s">
        <v>128</v>
      </c>
      <c r="F105" s="306" t="s">
        <v>96</v>
      </c>
      <c r="G105" s="306" t="s">
        <v>553</v>
      </c>
      <c r="H105" s="232">
        <v>1</v>
      </c>
      <c r="I105" s="232">
        <v>1</v>
      </c>
      <c r="J105" s="330">
        <v>100</v>
      </c>
      <c r="K105" s="386" t="s">
        <v>767</v>
      </c>
    </row>
    <row r="106" spans="2:11" ht="70.5" customHeight="1" x14ac:dyDescent="0.25">
      <c r="B106" s="324"/>
      <c r="C106" s="333"/>
      <c r="D106" s="305"/>
      <c r="E106" s="85" t="s">
        <v>18</v>
      </c>
      <c r="F106" s="305"/>
      <c r="G106" s="305"/>
      <c r="H106" s="3">
        <v>41.1</v>
      </c>
      <c r="I106" s="3">
        <v>41.1</v>
      </c>
      <c r="J106" s="331"/>
      <c r="K106" s="387"/>
    </row>
    <row r="107" spans="2:11" ht="55.5" customHeight="1" x14ac:dyDescent="0.25">
      <c r="B107" s="322">
        <v>14</v>
      </c>
      <c r="C107" s="332" t="s">
        <v>624</v>
      </c>
      <c r="D107" s="306" t="s">
        <v>134</v>
      </c>
      <c r="E107" s="85" t="s">
        <v>128</v>
      </c>
      <c r="F107" s="306" t="s">
        <v>96</v>
      </c>
      <c r="G107" s="306" t="s">
        <v>553</v>
      </c>
      <c r="H107" s="232">
        <v>1</v>
      </c>
      <c r="I107" s="232">
        <v>1</v>
      </c>
      <c r="J107" s="330">
        <v>100</v>
      </c>
      <c r="K107" s="386" t="s">
        <v>1041</v>
      </c>
    </row>
    <row r="108" spans="2:11" ht="57.75" customHeight="1" x14ac:dyDescent="0.25">
      <c r="B108" s="324"/>
      <c r="C108" s="333"/>
      <c r="D108" s="305"/>
      <c r="E108" s="85" t="s">
        <v>18</v>
      </c>
      <c r="F108" s="305"/>
      <c r="G108" s="305"/>
      <c r="H108" s="3">
        <v>42.4</v>
      </c>
      <c r="I108" s="3">
        <v>42.4</v>
      </c>
      <c r="J108" s="331"/>
      <c r="K108" s="387"/>
    </row>
    <row r="109" spans="2:11" ht="66" customHeight="1" x14ac:dyDescent="0.25">
      <c r="B109" s="322">
        <v>15</v>
      </c>
      <c r="C109" s="332" t="s">
        <v>775</v>
      </c>
      <c r="D109" s="306" t="s">
        <v>134</v>
      </c>
      <c r="E109" s="85" t="s">
        <v>128</v>
      </c>
      <c r="F109" s="306" t="s">
        <v>96</v>
      </c>
      <c r="G109" s="306" t="s">
        <v>553</v>
      </c>
      <c r="H109" s="3" t="s">
        <v>52</v>
      </c>
      <c r="I109" s="3" t="s">
        <v>52</v>
      </c>
      <c r="J109" s="3" t="s">
        <v>52</v>
      </c>
      <c r="K109" s="386" t="s">
        <v>1067</v>
      </c>
    </row>
    <row r="110" spans="2:11" ht="66" customHeight="1" x14ac:dyDescent="0.25">
      <c r="B110" s="324"/>
      <c r="C110" s="333"/>
      <c r="D110" s="305"/>
      <c r="E110" s="85" t="s">
        <v>18</v>
      </c>
      <c r="F110" s="305"/>
      <c r="G110" s="305"/>
      <c r="H110" s="3">
        <v>1</v>
      </c>
      <c r="I110" s="3">
        <v>1</v>
      </c>
      <c r="J110" s="119">
        <v>100</v>
      </c>
      <c r="K110" s="387"/>
    </row>
    <row r="111" spans="2:11" ht="66" customHeight="1" x14ac:dyDescent="0.25">
      <c r="B111" s="322">
        <v>16</v>
      </c>
      <c r="C111" s="332" t="s">
        <v>649</v>
      </c>
      <c r="D111" s="306" t="s">
        <v>134</v>
      </c>
      <c r="E111" s="85" t="s">
        <v>128</v>
      </c>
      <c r="F111" s="306" t="s">
        <v>96</v>
      </c>
      <c r="G111" s="306" t="s">
        <v>553</v>
      </c>
      <c r="H111" s="3" t="s">
        <v>52</v>
      </c>
      <c r="I111" s="3" t="s">
        <v>52</v>
      </c>
      <c r="J111" s="3" t="s">
        <v>52</v>
      </c>
      <c r="K111" s="386" t="s">
        <v>721</v>
      </c>
    </row>
    <row r="112" spans="2:11" ht="66" customHeight="1" x14ac:dyDescent="0.25">
      <c r="B112" s="324"/>
      <c r="C112" s="333"/>
      <c r="D112" s="305"/>
      <c r="E112" s="85" t="s">
        <v>18</v>
      </c>
      <c r="F112" s="305"/>
      <c r="G112" s="305"/>
      <c r="H112" s="3">
        <v>1</v>
      </c>
      <c r="I112" s="3">
        <v>1</v>
      </c>
      <c r="J112" s="119">
        <v>100</v>
      </c>
      <c r="K112" s="387"/>
    </row>
    <row r="113" spans="2:11" ht="66" customHeight="1" x14ac:dyDescent="0.25">
      <c r="B113" s="322">
        <v>17</v>
      </c>
      <c r="C113" s="332" t="s">
        <v>777</v>
      </c>
      <c r="D113" s="306" t="s">
        <v>134</v>
      </c>
      <c r="E113" s="85" t="s">
        <v>128</v>
      </c>
      <c r="F113" s="306" t="s">
        <v>96</v>
      </c>
      <c r="G113" s="306" t="s">
        <v>553</v>
      </c>
      <c r="H113" s="3" t="s">
        <v>52</v>
      </c>
      <c r="I113" s="3" t="s">
        <v>52</v>
      </c>
      <c r="J113" s="3" t="s">
        <v>52</v>
      </c>
      <c r="K113" s="386" t="s">
        <v>722</v>
      </c>
    </row>
    <row r="114" spans="2:11" ht="66" customHeight="1" x14ac:dyDescent="0.25">
      <c r="B114" s="324"/>
      <c r="C114" s="333"/>
      <c r="D114" s="305"/>
      <c r="E114" s="85" t="s">
        <v>18</v>
      </c>
      <c r="F114" s="305"/>
      <c r="G114" s="305"/>
      <c r="H114" s="3">
        <v>1</v>
      </c>
      <c r="I114" s="3">
        <v>1</v>
      </c>
      <c r="J114" s="119">
        <v>100</v>
      </c>
      <c r="K114" s="387"/>
    </row>
    <row r="115" spans="2:11" ht="66" customHeight="1" x14ac:dyDescent="0.25">
      <c r="B115" s="322">
        <v>18</v>
      </c>
      <c r="C115" s="332" t="s">
        <v>776</v>
      </c>
      <c r="D115" s="306" t="s">
        <v>134</v>
      </c>
      <c r="E115" s="85" t="s">
        <v>128</v>
      </c>
      <c r="F115" s="306" t="s">
        <v>96</v>
      </c>
      <c r="G115" s="306" t="s">
        <v>553</v>
      </c>
      <c r="H115" s="3" t="s">
        <v>52</v>
      </c>
      <c r="I115" s="3" t="s">
        <v>52</v>
      </c>
      <c r="J115" s="3" t="s">
        <v>52</v>
      </c>
      <c r="K115" s="386" t="s">
        <v>723</v>
      </c>
    </row>
    <row r="116" spans="2:11" ht="72.75" customHeight="1" x14ac:dyDescent="0.25">
      <c r="B116" s="324"/>
      <c r="C116" s="333"/>
      <c r="D116" s="305"/>
      <c r="E116" s="85" t="s">
        <v>18</v>
      </c>
      <c r="F116" s="305"/>
      <c r="G116" s="305"/>
      <c r="H116" s="3">
        <v>1</v>
      </c>
      <c r="I116" s="3">
        <v>1</v>
      </c>
      <c r="J116" s="119">
        <v>100</v>
      </c>
      <c r="K116" s="387"/>
    </row>
    <row r="117" spans="2:11" ht="66" customHeight="1" x14ac:dyDescent="0.25">
      <c r="B117" s="322">
        <v>19</v>
      </c>
      <c r="C117" s="332" t="s">
        <v>778</v>
      </c>
      <c r="D117" s="306" t="s">
        <v>134</v>
      </c>
      <c r="E117" s="85" t="s">
        <v>128</v>
      </c>
      <c r="F117" s="306" t="s">
        <v>96</v>
      </c>
      <c r="G117" s="306" t="s">
        <v>553</v>
      </c>
      <c r="H117" s="3" t="s">
        <v>52</v>
      </c>
      <c r="I117" s="3" t="s">
        <v>52</v>
      </c>
      <c r="J117" s="3" t="s">
        <v>52</v>
      </c>
      <c r="K117" s="386" t="s">
        <v>725</v>
      </c>
    </row>
    <row r="118" spans="2:11" ht="66" customHeight="1" x14ac:dyDescent="0.25">
      <c r="B118" s="324"/>
      <c r="C118" s="333"/>
      <c r="D118" s="305"/>
      <c r="E118" s="85" t="s">
        <v>18</v>
      </c>
      <c r="F118" s="305"/>
      <c r="G118" s="305"/>
      <c r="H118" s="3">
        <v>1</v>
      </c>
      <c r="I118" s="149">
        <v>1</v>
      </c>
      <c r="J118" s="119">
        <v>100</v>
      </c>
      <c r="K118" s="387"/>
    </row>
    <row r="119" spans="2:11" ht="66" customHeight="1" x14ac:dyDescent="0.25">
      <c r="B119" s="322">
        <v>20</v>
      </c>
      <c r="C119" s="332" t="s">
        <v>625</v>
      </c>
      <c r="D119" s="306" t="s">
        <v>134</v>
      </c>
      <c r="E119" s="85" t="s">
        <v>128</v>
      </c>
      <c r="F119" s="306" t="s">
        <v>96</v>
      </c>
      <c r="G119" s="306" t="s">
        <v>553</v>
      </c>
      <c r="H119" s="3" t="s">
        <v>52</v>
      </c>
      <c r="I119" s="3" t="s">
        <v>52</v>
      </c>
      <c r="J119" s="3" t="s">
        <v>52</v>
      </c>
      <c r="K119" s="386" t="s">
        <v>724</v>
      </c>
    </row>
    <row r="120" spans="2:11" ht="66" customHeight="1" x14ac:dyDescent="0.25">
      <c r="B120" s="324"/>
      <c r="C120" s="333"/>
      <c r="D120" s="305"/>
      <c r="E120" s="85" t="s">
        <v>18</v>
      </c>
      <c r="F120" s="305"/>
      <c r="G120" s="305"/>
      <c r="H120" s="3">
        <v>1</v>
      </c>
      <c r="I120" s="3">
        <v>1</v>
      </c>
      <c r="J120" s="119">
        <v>100</v>
      </c>
      <c r="K120" s="387"/>
    </row>
    <row r="121" spans="2:11" ht="66" customHeight="1" x14ac:dyDescent="0.25">
      <c r="B121" s="322">
        <v>21</v>
      </c>
      <c r="C121" s="332" t="s">
        <v>626</v>
      </c>
      <c r="D121" s="306" t="s">
        <v>134</v>
      </c>
      <c r="E121" s="85" t="s">
        <v>128</v>
      </c>
      <c r="F121" s="306" t="s">
        <v>96</v>
      </c>
      <c r="G121" s="306" t="s">
        <v>553</v>
      </c>
      <c r="H121" s="3" t="s">
        <v>52</v>
      </c>
      <c r="I121" s="3" t="s">
        <v>52</v>
      </c>
      <c r="J121" s="3" t="s">
        <v>52</v>
      </c>
      <c r="K121" s="386" t="s">
        <v>1043</v>
      </c>
    </row>
    <row r="122" spans="2:11" ht="66" customHeight="1" x14ac:dyDescent="0.25">
      <c r="B122" s="324"/>
      <c r="C122" s="333"/>
      <c r="D122" s="305"/>
      <c r="E122" s="85" t="s">
        <v>18</v>
      </c>
      <c r="F122" s="305"/>
      <c r="G122" s="305"/>
      <c r="H122" s="7">
        <v>18.271000000000001</v>
      </c>
      <c r="I122" s="7">
        <v>18.271000000000001</v>
      </c>
      <c r="J122" s="119">
        <v>100</v>
      </c>
      <c r="K122" s="387"/>
    </row>
    <row r="123" spans="2:11" ht="66" customHeight="1" x14ac:dyDescent="0.25">
      <c r="B123" s="322">
        <v>22</v>
      </c>
      <c r="C123" s="332" t="s">
        <v>627</v>
      </c>
      <c r="D123" s="306" t="s">
        <v>134</v>
      </c>
      <c r="E123" s="85" t="s">
        <v>128</v>
      </c>
      <c r="F123" s="306" t="s">
        <v>96</v>
      </c>
      <c r="G123" s="306" t="s">
        <v>553</v>
      </c>
      <c r="H123" s="3" t="s">
        <v>52</v>
      </c>
      <c r="I123" s="3" t="s">
        <v>52</v>
      </c>
      <c r="J123" s="3" t="s">
        <v>52</v>
      </c>
      <c r="K123" s="386" t="s">
        <v>1042</v>
      </c>
    </row>
    <row r="124" spans="2:11" ht="66" customHeight="1" x14ac:dyDescent="0.25">
      <c r="B124" s="324"/>
      <c r="C124" s="333"/>
      <c r="D124" s="305"/>
      <c r="E124" s="85" t="s">
        <v>18</v>
      </c>
      <c r="F124" s="305"/>
      <c r="G124" s="305"/>
      <c r="H124" s="7">
        <v>831.06600000000003</v>
      </c>
      <c r="I124" s="7">
        <v>831.06600000000003</v>
      </c>
      <c r="J124" s="119">
        <v>100</v>
      </c>
      <c r="K124" s="387"/>
    </row>
    <row r="125" spans="2:11" ht="66" customHeight="1" x14ac:dyDescent="0.25">
      <c r="B125" s="322">
        <v>23</v>
      </c>
      <c r="C125" s="332" t="s">
        <v>628</v>
      </c>
      <c r="D125" s="306" t="s">
        <v>134</v>
      </c>
      <c r="E125" s="85" t="s">
        <v>128</v>
      </c>
      <c r="F125" s="306" t="s">
        <v>96</v>
      </c>
      <c r="G125" s="306" t="s">
        <v>553</v>
      </c>
      <c r="H125" s="3" t="s">
        <v>52</v>
      </c>
      <c r="I125" s="3" t="s">
        <v>52</v>
      </c>
      <c r="J125" s="3" t="s">
        <v>52</v>
      </c>
      <c r="K125" s="386" t="s">
        <v>1044</v>
      </c>
    </row>
    <row r="126" spans="2:11" ht="66" customHeight="1" x14ac:dyDescent="0.25">
      <c r="B126" s="324"/>
      <c r="C126" s="333"/>
      <c r="D126" s="305"/>
      <c r="E126" s="85" t="s">
        <v>18</v>
      </c>
      <c r="F126" s="305"/>
      <c r="G126" s="305"/>
      <c r="H126" s="7">
        <v>6.0590000000000002</v>
      </c>
      <c r="I126" s="7">
        <v>6.0590000000000002</v>
      </c>
      <c r="J126" s="119">
        <v>100</v>
      </c>
      <c r="K126" s="387"/>
    </row>
    <row r="127" spans="2:11" ht="66" customHeight="1" x14ac:dyDescent="0.25">
      <c r="B127" s="322">
        <v>24</v>
      </c>
      <c r="C127" s="332" t="s">
        <v>629</v>
      </c>
      <c r="D127" s="306" t="s">
        <v>134</v>
      </c>
      <c r="E127" s="85" t="s">
        <v>128</v>
      </c>
      <c r="F127" s="306" t="s">
        <v>96</v>
      </c>
      <c r="G127" s="306" t="s">
        <v>553</v>
      </c>
      <c r="H127" s="3" t="s">
        <v>52</v>
      </c>
      <c r="I127" s="3" t="s">
        <v>52</v>
      </c>
      <c r="J127" s="3" t="s">
        <v>52</v>
      </c>
      <c r="K127" s="386" t="s">
        <v>726</v>
      </c>
    </row>
    <row r="128" spans="2:11" ht="66" customHeight="1" x14ac:dyDescent="0.25">
      <c r="B128" s="324"/>
      <c r="C128" s="333"/>
      <c r="D128" s="305"/>
      <c r="E128" s="85" t="s">
        <v>18</v>
      </c>
      <c r="F128" s="305"/>
      <c r="G128" s="305"/>
      <c r="H128" s="7">
        <v>7.1219999999999999</v>
      </c>
      <c r="I128" s="7">
        <v>7.1219999999999999</v>
      </c>
      <c r="J128" s="119">
        <v>100</v>
      </c>
      <c r="K128" s="387"/>
    </row>
    <row r="129" spans="1:11" ht="42.75" customHeight="1" x14ac:dyDescent="0.25">
      <c r="B129" s="322">
        <v>25</v>
      </c>
      <c r="C129" s="332" t="s">
        <v>630</v>
      </c>
      <c r="D129" s="306" t="s">
        <v>134</v>
      </c>
      <c r="E129" s="85" t="s">
        <v>128</v>
      </c>
      <c r="F129" s="306" t="s">
        <v>96</v>
      </c>
      <c r="G129" s="306" t="s">
        <v>553</v>
      </c>
      <c r="H129" s="3" t="s">
        <v>52</v>
      </c>
      <c r="I129" s="3" t="s">
        <v>52</v>
      </c>
      <c r="J129" s="3" t="s">
        <v>52</v>
      </c>
      <c r="K129" s="386" t="s">
        <v>1045</v>
      </c>
    </row>
    <row r="130" spans="1:11" ht="35.25" customHeight="1" x14ac:dyDescent="0.25">
      <c r="B130" s="323"/>
      <c r="C130" s="393"/>
      <c r="D130" s="304"/>
      <c r="E130" s="306" t="s">
        <v>18</v>
      </c>
      <c r="F130" s="304"/>
      <c r="G130" s="304"/>
      <c r="H130" s="7">
        <v>230.33600000000001</v>
      </c>
      <c r="I130" s="7">
        <v>230.33600000000001</v>
      </c>
      <c r="J130" s="444">
        <v>100</v>
      </c>
      <c r="K130" s="388"/>
    </row>
    <row r="131" spans="1:11" ht="29.25" customHeight="1" x14ac:dyDescent="0.25">
      <c r="B131" s="324"/>
      <c r="C131" s="333"/>
      <c r="D131" s="305"/>
      <c r="E131" s="305"/>
      <c r="F131" s="305"/>
      <c r="G131" s="305"/>
      <c r="H131" s="7">
        <v>238.386</v>
      </c>
      <c r="I131" s="7">
        <v>238.386</v>
      </c>
      <c r="J131" s="445"/>
      <c r="K131" s="387"/>
    </row>
    <row r="132" spans="1:11" s="9" customFormat="1" ht="19.5" x14ac:dyDescent="0.25">
      <c r="A132" s="9" t="s">
        <v>1033</v>
      </c>
      <c r="B132" s="71"/>
      <c r="C132" s="13" t="s">
        <v>100</v>
      </c>
      <c r="D132" s="14" t="s">
        <v>89</v>
      </c>
      <c r="E132" s="14" t="s">
        <v>18</v>
      </c>
      <c r="F132" s="14" t="s">
        <v>89</v>
      </c>
      <c r="G132" s="14" t="s">
        <v>89</v>
      </c>
      <c r="H132" s="24">
        <f>H133+H134</f>
        <v>2134.54</v>
      </c>
      <c r="I132" s="24">
        <f>I133+I134</f>
        <v>2130.34</v>
      </c>
      <c r="J132" s="24">
        <f>I132/H132*100</f>
        <v>99.803236294470949</v>
      </c>
      <c r="K132" s="24"/>
    </row>
    <row r="133" spans="1:11" s="9" customFormat="1" ht="19.5" x14ac:dyDescent="0.25">
      <c r="A133" s="9" t="s">
        <v>1033</v>
      </c>
      <c r="B133" s="71"/>
      <c r="C133" s="13" t="s">
        <v>53</v>
      </c>
      <c r="D133" s="14" t="s">
        <v>89</v>
      </c>
      <c r="E133" s="14" t="s">
        <v>18</v>
      </c>
      <c r="F133" s="14" t="s">
        <v>89</v>
      </c>
      <c r="G133" s="14" t="s">
        <v>89</v>
      </c>
      <c r="H133" s="24">
        <f>H78</f>
        <v>468.38599999999997</v>
      </c>
      <c r="I133" s="24">
        <f>I78</f>
        <v>468.38599999999997</v>
      </c>
      <c r="J133" s="24">
        <f t="shared" ref="J133:J134" si="0">I133/H133*100</f>
        <v>100</v>
      </c>
      <c r="K133" s="24"/>
    </row>
    <row r="134" spans="1:11" s="9" customFormat="1" ht="19.5" x14ac:dyDescent="0.25">
      <c r="A134" s="9" t="s">
        <v>1033</v>
      </c>
      <c r="B134" s="71"/>
      <c r="C134" s="13" t="s">
        <v>75</v>
      </c>
      <c r="D134" s="14" t="s">
        <v>89</v>
      </c>
      <c r="E134" s="14" t="s">
        <v>18</v>
      </c>
      <c r="F134" s="14" t="s">
        <v>89</v>
      </c>
      <c r="G134" s="14" t="s">
        <v>89</v>
      </c>
      <c r="H134" s="24">
        <f>H79</f>
        <v>1666.154</v>
      </c>
      <c r="I134" s="24">
        <f>I79</f>
        <v>1661.954</v>
      </c>
      <c r="J134" s="24">
        <f t="shared" si="0"/>
        <v>99.747922460948985</v>
      </c>
      <c r="K134" s="24"/>
    </row>
    <row r="135" spans="1:11" s="9" customFormat="1" ht="19.5" x14ac:dyDescent="0.25">
      <c r="A135" s="9" t="s">
        <v>1033</v>
      </c>
      <c r="B135" s="71"/>
      <c r="C135" s="13" t="s">
        <v>8</v>
      </c>
      <c r="D135" s="14" t="s">
        <v>89</v>
      </c>
      <c r="E135" s="14" t="s">
        <v>67</v>
      </c>
      <c r="F135" s="14" t="s">
        <v>89</v>
      </c>
      <c r="G135" s="14" t="s">
        <v>89</v>
      </c>
      <c r="H135" s="97">
        <v>36</v>
      </c>
      <c r="I135" s="97">
        <v>36</v>
      </c>
      <c r="J135" s="97" t="s">
        <v>52</v>
      </c>
      <c r="K135" s="97"/>
    </row>
    <row r="136" spans="1:11" s="9" customFormat="1" ht="19.5" x14ac:dyDescent="0.25">
      <c r="A136" t="s">
        <v>1030</v>
      </c>
      <c r="B136" s="77"/>
      <c r="C136" s="20" t="s">
        <v>314</v>
      </c>
      <c r="D136" s="117" t="s">
        <v>89</v>
      </c>
      <c r="E136" s="117" t="s">
        <v>18</v>
      </c>
      <c r="F136" s="233" t="s">
        <v>89</v>
      </c>
      <c r="G136" s="233" t="s">
        <v>89</v>
      </c>
      <c r="H136" s="78">
        <f>H137+H138+0+0</f>
        <v>4325.54</v>
      </c>
      <c r="I136" s="78">
        <f>I137+I138+0+0</f>
        <v>4583.34</v>
      </c>
      <c r="J136" s="78">
        <f>I136/H136*100</f>
        <v>105.95994950919423</v>
      </c>
      <c r="K136" s="78"/>
    </row>
    <row r="137" spans="1:11" s="9" customFormat="1" ht="19.5" x14ac:dyDescent="0.25">
      <c r="A137" t="s">
        <v>1030</v>
      </c>
      <c r="B137" s="77"/>
      <c r="C137" s="20" t="s">
        <v>53</v>
      </c>
      <c r="D137" s="233" t="s">
        <v>89</v>
      </c>
      <c r="E137" s="233" t="s">
        <v>18</v>
      </c>
      <c r="F137" s="233" t="s">
        <v>89</v>
      </c>
      <c r="G137" s="233" t="s">
        <v>89</v>
      </c>
      <c r="H137" s="78">
        <f>H133+0+0</f>
        <v>468.38599999999997</v>
      </c>
      <c r="I137" s="78">
        <f>I133+0+0</f>
        <v>468.38599999999997</v>
      </c>
      <c r="J137" s="78">
        <f t="shared" ref="J137:J138" si="1">I137/H137*100</f>
        <v>100</v>
      </c>
      <c r="K137" s="78"/>
    </row>
    <row r="138" spans="1:11" s="9" customFormat="1" ht="19.5" x14ac:dyDescent="0.25">
      <c r="A138" t="s">
        <v>1030</v>
      </c>
      <c r="B138" s="77"/>
      <c r="C138" s="20" t="s">
        <v>75</v>
      </c>
      <c r="D138" s="233" t="s">
        <v>89</v>
      </c>
      <c r="E138" s="117" t="s">
        <v>18</v>
      </c>
      <c r="F138" s="233" t="s">
        <v>89</v>
      </c>
      <c r="G138" s="233" t="s">
        <v>89</v>
      </c>
      <c r="H138" s="78">
        <f>H134+H67+H58</f>
        <v>3857.154</v>
      </c>
      <c r="I138" s="78">
        <f>I134+I67+I58</f>
        <v>4114.9539999999997</v>
      </c>
      <c r="J138" s="78">
        <f t="shared" si="1"/>
        <v>106.68368439528211</v>
      </c>
      <c r="K138" s="78"/>
    </row>
    <row r="139" spans="1:11" s="9" customFormat="1" ht="19.5" x14ac:dyDescent="0.25">
      <c r="A139" t="s">
        <v>1030</v>
      </c>
      <c r="B139" s="77"/>
      <c r="C139" s="20" t="s">
        <v>8</v>
      </c>
      <c r="D139" s="233" t="s">
        <v>89</v>
      </c>
      <c r="E139" s="117" t="s">
        <v>67</v>
      </c>
      <c r="F139" s="233" t="s">
        <v>89</v>
      </c>
      <c r="G139" s="233" t="s">
        <v>89</v>
      </c>
      <c r="H139" s="133">
        <f>H135+H68+H59+H46+H40+H24+H35+H30</f>
        <v>141</v>
      </c>
      <c r="I139" s="133">
        <f>I135+I68+I59+I46+I40+I24+I35+I30</f>
        <v>174</v>
      </c>
      <c r="J139" s="133" t="s">
        <v>52</v>
      </c>
      <c r="K139" s="133"/>
    </row>
    <row r="140" spans="1:11" ht="22.5" customHeight="1" x14ac:dyDescent="0.25">
      <c r="A140" t="s">
        <v>1031</v>
      </c>
      <c r="B140" s="342" t="s">
        <v>253</v>
      </c>
      <c r="C140" s="342"/>
      <c r="D140" s="342"/>
      <c r="E140" s="342"/>
      <c r="F140" s="342"/>
      <c r="G140" s="342"/>
      <c r="H140" s="342"/>
      <c r="I140" s="342"/>
      <c r="J140" s="342"/>
      <c r="K140" s="342"/>
    </row>
    <row r="141" spans="1:11" ht="22.5" customHeight="1" x14ac:dyDescent="0.25">
      <c r="A141" t="s">
        <v>1032</v>
      </c>
      <c r="B141" s="390" t="s">
        <v>200</v>
      </c>
      <c r="C141" s="390"/>
      <c r="D141" s="390"/>
      <c r="E141" s="390"/>
      <c r="F141" s="390"/>
      <c r="G141" s="390"/>
      <c r="H141" s="390"/>
      <c r="I141" s="390"/>
      <c r="J141" s="390"/>
      <c r="K141" s="390"/>
    </row>
    <row r="142" spans="1:11" ht="111" customHeight="1" x14ac:dyDescent="0.25">
      <c r="B142" s="85">
        <v>12</v>
      </c>
      <c r="C142" s="75" t="s">
        <v>377</v>
      </c>
      <c r="D142" s="85" t="s">
        <v>149</v>
      </c>
      <c r="E142" s="85" t="s">
        <v>12</v>
      </c>
      <c r="F142" s="85" t="s">
        <v>96</v>
      </c>
      <c r="G142" s="85" t="s">
        <v>89</v>
      </c>
      <c r="H142" s="85">
        <v>75.5</v>
      </c>
      <c r="I142" s="148" t="s">
        <v>52</v>
      </c>
      <c r="J142" s="260" t="s">
        <v>52</v>
      </c>
      <c r="K142" s="260" t="s">
        <v>52</v>
      </c>
    </row>
    <row r="143" spans="1:11" ht="81" customHeight="1" x14ac:dyDescent="0.25">
      <c r="B143" s="111"/>
      <c r="C143" s="140" t="s">
        <v>631</v>
      </c>
      <c r="D143" s="85" t="s">
        <v>149</v>
      </c>
      <c r="E143" s="85" t="s">
        <v>12</v>
      </c>
      <c r="F143" s="85" t="s">
        <v>96</v>
      </c>
      <c r="G143" s="227" t="s">
        <v>89</v>
      </c>
      <c r="H143" s="85">
        <v>75.7</v>
      </c>
      <c r="I143" s="148" t="s">
        <v>52</v>
      </c>
      <c r="J143" s="85" t="s">
        <v>52</v>
      </c>
      <c r="K143" s="177" t="s">
        <v>1063</v>
      </c>
    </row>
    <row r="144" spans="1:11" ht="26.25" customHeight="1" x14ac:dyDescent="0.25">
      <c r="A144" t="s">
        <v>1034</v>
      </c>
      <c r="B144" s="12"/>
      <c r="C144" s="337" t="s">
        <v>260</v>
      </c>
      <c r="D144" s="338"/>
      <c r="E144" s="338"/>
      <c r="F144" s="338"/>
      <c r="G144" s="338"/>
      <c r="H144" s="338"/>
      <c r="I144" s="338"/>
      <c r="J144" s="338"/>
      <c r="K144" s="338"/>
    </row>
    <row r="145" spans="1:11" ht="105.75" customHeight="1" x14ac:dyDescent="0.25">
      <c r="B145" s="111"/>
      <c r="C145" s="75" t="s">
        <v>378</v>
      </c>
      <c r="D145" s="85" t="s">
        <v>3</v>
      </c>
      <c r="E145" s="85" t="s">
        <v>4</v>
      </c>
      <c r="F145" s="85" t="s">
        <v>96</v>
      </c>
      <c r="G145" s="227" t="s">
        <v>89</v>
      </c>
      <c r="H145" s="3">
        <v>34</v>
      </c>
      <c r="I145" s="149" t="s">
        <v>52</v>
      </c>
      <c r="J145" s="3" t="s">
        <v>52</v>
      </c>
      <c r="K145" s="203" t="s">
        <v>1077</v>
      </c>
    </row>
    <row r="146" spans="1:11" ht="26.25" customHeight="1" x14ac:dyDescent="0.3">
      <c r="A146" t="s">
        <v>1035</v>
      </c>
      <c r="B146" s="11"/>
      <c r="C146" s="345" t="s">
        <v>261</v>
      </c>
      <c r="D146" s="346"/>
      <c r="E146" s="346"/>
      <c r="F146" s="346"/>
      <c r="G146" s="346"/>
      <c r="H146" s="346"/>
      <c r="I146" s="346"/>
      <c r="J146" s="346"/>
      <c r="K146" s="346"/>
    </row>
    <row r="147" spans="1:11" ht="121.5" customHeight="1" x14ac:dyDescent="0.25">
      <c r="B147" s="111"/>
      <c r="C147" s="108" t="s">
        <v>351</v>
      </c>
      <c r="D147" s="85" t="s">
        <v>149</v>
      </c>
      <c r="E147" s="85" t="s">
        <v>4</v>
      </c>
      <c r="F147" s="85" t="s">
        <v>96</v>
      </c>
      <c r="G147" s="227" t="s">
        <v>89</v>
      </c>
      <c r="H147" s="85">
        <v>16.7</v>
      </c>
      <c r="I147" s="185" t="s">
        <v>52</v>
      </c>
      <c r="J147" s="192" t="s">
        <v>52</v>
      </c>
      <c r="K147" s="177" t="s">
        <v>1063</v>
      </c>
    </row>
    <row r="148" spans="1:11" ht="93.75" customHeight="1" x14ac:dyDescent="0.25">
      <c r="B148" s="309">
        <v>1</v>
      </c>
      <c r="C148" s="349" t="s">
        <v>352</v>
      </c>
      <c r="D148" s="309" t="s">
        <v>3</v>
      </c>
      <c r="E148" s="309" t="s">
        <v>17</v>
      </c>
      <c r="F148" s="309" t="s">
        <v>96</v>
      </c>
      <c r="G148" s="309" t="s">
        <v>19</v>
      </c>
      <c r="H148" s="449">
        <v>88066</v>
      </c>
      <c r="I148" s="442">
        <v>90206</v>
      </c>
      <c r="J148" s="380">
        <f>I148/H148%</f>
        <v>102.42999568505439</v>
      </c>
      <c r="K148" s="364" t="s">
        <v>907</v>
      </c>
    </row>
    <row r="149" spans="1:11" ht="33.75" customHeight="1" x14ac:dyDescent="0.25">
      <c r="B149" s="309"/>
      <c r="C149" s="349"/>
      <c r="D149" s="309"/>
      <c r="E149" s="309"/>
      <c r="F149" s="309"/>
      <c r="G149" s="309"/>
      <c r="H149" s="449"/>
      <c r="I149" s="443"/>
      <c r="J149" s="381"/>
      <c r="K149" s="365"/>
    </row>
    <row r="150" spans="1:11" ht="66.75" customHeight="1" x14ac:dyDescent="0.25">
      <c r="B150" s="309">
        <v>2</v>
      </c>
      <c r="C150" s="349" t="s">
        <v>353</v>
      </c>
      <c r="D150" s="309" t="s">
        <v>3</v>
      </c>
      <c r="E150" s="309" t="s">
        <v>20</v>
      </c>
      <c r="F150" s="309" t="s">
        <v>96</v>
      </c>
      <c r="G150" s="309" t="s">
        <v>19</v>
      </c>
      <c r="H150" s="449">
        <v>1128282</v>
      </c>
      <c r="I150" s="442">
        <v>1139548</v>
      </c>
      <c r="J150" s="380">
        <f>I150/H150%</f>
        <v>100.99850923793875</v>
      </c>
      <c r="K150" s="403" t="s">
        <v>908</v>
      </c>
    </row>
    <row r="151" spans="1:11" ht="38.25" customHeight="1" x14ac:dyDescent="0.25">
      <c r="B151" s="309"/>
      <c r="C151" s="349"/>
      <c r="D151" s="309"/>
      <c r="E151" s="309"/>
      <c r="F151" s="309"/>
      <c r="G151" s="309"/>
      <c r="H151" s="449"/>
      <c r="I151" s="443"/>
      <c r="J151" s="381"/>
      <c r="K151" s="404"/>
    </row>
    <row r="152" spans="1:11" ht="37.5" customHeight="1" x14ac:dyDescent="0.25">
      <c r="B152" s="309">
        <v>3</v>
      </c>
      <c r="C152" s="349" t="s">
        <v>354</v>
      </c>
      <c r="D152" s="309" t="s">
        <v>3</v>
      </c>
      <c r="E152" s="309" t="s">
        <v>21</v>
      </c>
      <c r="F152" s="309" t="s">
        <v>96</v>
      </c>
      <c r="G152" s="309" t="s">
        <v>19</v>
      </c>
      <c r="H152" s="310" t="s">
        <v>307</v>
      </c>
      <c r="I152" s="446">
        <v>40.4</v>
      </c>
      <c r="J152" s="401">
        <v>101</v>
      </c>
      <c r="K152" s="361" t="s">
        <v>909</v>
      </c>
    </row>
    <row r="153" spans="1:11" ht="65.25" customHeight="1" x14ac:dyDescent="0.25">
      <c r="B153" s="309"/>
      <c r="C153" s="349"/>
      <c r="D153" s="309"/>
      <c r="E153" s="309"/>
      <c r="F153" s="309"/>
      <c r="G153" s="309"/>
      <c r="H153" s="310"/>
      <c r="I153" s="447"/>
      <c r="J153" s="402"/>
      <c r="K153" s="362"/>
    </row>
    <row r="154" spans="1:11" ht="39.75" customHeight="1" x14ac:dyDescent="0.25">
      <c r="B154" s="309">
        <v>4</v>
      </c>
      <c r="C154" s="349" t="s">
        <v>355</v>
      </c>
      <c r="D154" s="309" t="s">
        <v>3</v>
      </c>
      <c r="E154" s="309" t="s">
        <v>40</v>
      </c>
      <c r="F154" s="309" t="s">
        <v>96</v>
      </c>
      <c r="G154" s="309" t="s">
        <v>22</v>
      </c>
      <c r="H154" s="309">
        <v>131753</v>
      </c>
      <c r="I154" s="442">
        <v>132383</v>
      </c>
      <c r="J154" s="380">
        <f>I154/H154%</f>
        <v>100.47816748005738</v>
      </c>
      <c r="K154" s="361" t="s">
        <v>910</v>
      </c>
    </row>
    <row r="155" spans="1:11" ht="54.75" customHeight="1" x14ac:dyDescent="0.25">
      <c r="B155" s="309"/>
      <c r="C155" s="349"/>
      <c r="D155" s="309"/>
      <c r="E155" s="309"/>
      <c r="F155" s="309"/>
      <c r="G155" s="309"/>
      <c r="H155" s="309"/>
      <c r="I155" s="443"/>
      <c r="J155" s="381"/>
      <c r="K155" s="362"/>
    </row>
    <row r="156" spans="1:11" s="1" customFormat="1" ht="84.75" customHeight="1" x14ac:dyDescent="0.25">
      <c r="B156" s="309">
        <v>5</v>
      </c>
      <c r="C156" s="307" t="s">
        <v>559</v>
      </c>
      <c r="D156" s="309" t="s">
        <v>3</v>
      </c>
      <c r="E156" s="85" t="s">
        <v>27</v>
      </c>
      <c r="F156" s="309" t="s">
        <v>96</v>
      </c>
      <c r="G156" s="448" t="s">
        <v>297</v>
      </c>
      <c r="H156" s="110">
        <v>34960</v>
      </c>
      <c r="I156" s="253">
        <v>17434</v>
      </c>
      <c r="J156" s="250">
        <f>I156/H156%</f>
        <v>49.868421052631575</v>
      </c>
      <c r="K156" s="364" t="s">
        <v>1078</v>
      </c>
    </row>
    <row r="157" spans="1:11" s="17" customFormat="1" ht="67.5" customHeight="1" x14ac:dyDescent="0.25">
      <c r="B157" s="309"/>
      <c r="C157" s="307"/>
      <c r="D157" s="309"/>
      <c r="E157" s="85" t="s">
        <v>18</v>
      </c>
      <c r="F157" s="309"/>
      <c r="G157" s="360"/>
      <c r="H157" s="4">
        <v>11.8</v>
      </c>
      <c r="I157" s="209">
        <v>11.8</v>
      </c>
      <c r="J157" s="250">
        <f>I157/H157%</f>
        <v>100</v>
      </c>
      <c r="K157" s="365"/>
    </row>
    <row r="158" spans="1:11" s="175" customFormat="1" x14ac:dyDescent="0.25">
      <c r="B158" s="55"/>
      <c r="C158" s="53" t="s">
        <v>75</v>
      </c>
      <c r="D158" s="52" t="s">
        <v>89</v>
      </c>
      <c r="E158" s="52" t="s">
        <v>18</v>
      </c>
      <c r="F158" s="52" t="s">
        <v>89</v>
      </c>
      <c r="G158" s="56" t="s">
        <v>89</v>
      </c>
      <c r="H158" s="56">
        <f>H157</f>
        <v>11.8</v>
      </c>
      <c r="I158" s="56">
        <f>I157</f>
        <v>11.8</v>
      </c>
      <c r="J158" s="56">
        <f>I158/H158*100</f>
        <v>100</v>
      </c>
      <c r="K158" s="56"/>
    </row>
    <row r="159" spans="1:11" ht="85.5" customHeight="1" x14ac:dyDescent="0.25">
      <c r="B159" s="111"/>
      <c r="C159" s="108" t="s">
        <v>560</v>
      </c>
      <c r="D159" s="85" t="s">
        <v>3</v>
      </c>
      <c r="E159" s="85" t="s">
        <v>5</v>
      </c>
      <c r="F159" s="85" t="s">
        <v>96</v>
      </c>
      <c r="G159" s="227" t="s">
        <v>89</v>
      </c>
      <c r="H159" s="85">
        <v>22.3</v>
      </c>
      <c r="I159" s="185">
        <v>12.5</v>
      </c>
      <c r="J159" s="186">
        <f>H159/I159*100</f>
        <v>178.4</v>
      </c>
      <c r="K159" s="188" t="s">
        <v>794</v>
      </c>
    </row>
    <row r="160" spans="1:11" ht="80.25" customHeight="1" x14ac:dyDescent="0.25">
      <c r="B160" s="309">
        <v>6</v>
      </c>
      <c r="C160" s="349" t="s">
        <v>356</v>
      </c>
      <c r="D160" s="309" t="s">
        <v>3</v>
      </c>
      <c r="E160" s="85" t="s">
        <v>23</v>
      </c>
      <c r="F160" s="309" t="s">
        <v>96</v>
      </c>
      <c r="G160" s="309" t="s">
        <v>24</v>
      </c>
      <c r="H160" s="85">
        <v>1</v>
      </c>
      <c r="I160" s="185">
        <v>1</v>
      </c>
      <c r="J160" s="319">
        <f t="shared" ref="J160" si="2">H160/I160%</f>
        <v>100</v>
      </c>
      <c r="K160" s="361" t="s">
        <v>911</v>
      </c>
    </row>
    <row r="161" spans="2:11" ht="77.25" customHeight="1" x14ac:dyDescent="0.25">
      <c r="B161" s="309"/>
      <c r="C161" s="349"/>
      <c r="D161" s="309"/>
      <c r="E161" s="85" t="s">
        <v>18</v>
      </c>
      <c r="F161" s="309"/>
      <c r="G161" s="309"/>
      <c r="H161" s="85">
        <v>0.3</v>
      </c>
      <c r="I161" s="185">
        <v>0.3</v>
      </c>
      <c r="J161" s="320"/>
      <c r="K161" s="362"/>
    </row>
    <row r="162" spans="2:11" ht="63.75" customHeight="1" x14ac:dyDescent="0.25">
      <c r="B162" s="309">
        <v>7</v>
      </c>
      <c r="C162" s="349" t="s">
        <v>357</v>
      </c>
      <c r="D162" s="309" t="s">
        <v>3</v>
      </c>
      <c r="E162" s="85" t="s">
        <v>23</v>
      </c>
      <c r="F162" s="309" t="s">
        <v>96</v>
      </c>
      <c r="G162" s="309" t="s">
        <v>25</v>
      </c>
      <c r="H162" s="85">
        <v>43</v>
      </c>
      <c r="I162" s="185">
        <v>43</v>
      </c>
      <c r="J162" s="319">
        <f>I162/H162%</f>
        <v>100</v>
      </c>
      <c r="K162" s="361" t="s">
        <v>912</v>
      </c>
    </row>
    <row r="163" spans="2:11" ht="148.5" customHeight="1" x14ac:dyDescent="0.25">
      <c r="B163" s="309"/>
      <c r="C163" s="349"/>
      <c r="D163" s="309"/>
      <c r="E163" s="85" t="s">
        <v>18</v>
      </c>
      <c r="F163" s="309"/>
      <c r="G163" s="309"/>
      <c r="H163" s="85">
        <v>1.3</v>
      </c>
      <c r="I163" s="185">
        <v>1.3</v>
      </c>
      <c r="J163" s="320"/>
      <c r="K163" s="362"/>
    </row>
    <row r="164" spans="2:11" s="175" customFormat="1" x14ac:dyDescent="0.25">
      <c r="B164" s="55"/>
      <c r="C164" s="53" t="s">
        <v>75</v>
      </c>
      <c r="D164" s="52" t="s">
        <v>89</v>
      </c>
      <c r="E164" s="52" t="s">
        <v>18</v>
      </c>
      <c r="F164" s="52" t="s">
        <v>89</v>
      </c>
      <c r="G164" s="56" t="s">
        <v>89</v>
      </c>
      <c r="H164" s="56">
        <f>H163+H161</f>
        <v>1.6</v>
      </c>
      <c r="I164" s="56">
        <f>I163+I161</f>
        <v>1.6</v>
      </c>
      <c r="J164" s="56">
        <f>I164/H164*100</f>
        <v>100</v>
      </c>
      <c r="K164" s="56"/>
    </row>
    <row r="165" spans="2:11" ht="100.5" customHeight="1" x14ac:dyDescent="0.25">
      <c r="B165" s="111"/>
      <c r="C165" s="108" t="s">
        <v>358</v>
      </c>
      <c r="D165" s="85" t="s">
        <v>3</v>
      </c>
      <c r="E165" s="85" t="s">
        <v>5</v>
      </c>
      <c r="F165" s="85" t="s">
        <v>96</v>
      </c>
      <c r="G165" s="227" t="s">
        <v>89</v>
      </c>
      <c r="H165" s="85">
        <v>66.08</v>
      </c>
      <c r="I165" s="185">
        <v>93.1</v>
      </c>
      <c r="J165" s="186">
        <f>H165/I165*100</f>
        <v>70.977443609022558</v>
      </c>
      <c r="K165" s="297" t="s">
        <v>1084</v>
      </c>
    </row>
    <row r="166" spans="2:11" ht="211.5" customHeight="1" x14ac:dyDescent="0.25">
      <c r="B166" s="85">
        <v>10</v>
      </c>
      <c r="C166" s="108" t="s">
        <v>359</v>
      </c>
      <c r="D166" s="85" t="s">
        <v>3</v>
      </c>
      <c r="E166" s="85" t="s">
        <v>23</v>
      </c>
      <c r="F166" s="85" t="s">
        <v>96</v>
      </c>
      <c r="G166" s="85" t="s">
        <v>26</v>
      </c>
      <c r="H166" s="85">
        <v>6</v>
      </c>
      <c r="I166" s="185">
        <v>6</v>
      </c>
      <c r="J166" s="186">
        <f>I166/H166%</f>
        <v>100</v>
      </c>
      <c r="K166" s="188" t="s">
        <v>913</v>
      </c>
    </row>
    <row r="167" spans="2:11" ht="123" customHeight="1" x14ac:dyDescent="0.25">
      <c r="B167" s="111"/>
      <c r="C167" s="105" t="s">
        <v>361</v>
      </c>
      <c r="D167" s="85" t="s">
        <v>259</v>
      </c>
      <c r="E167" s="85" t="s">
        <v>57</v>
      </c>
      <c r="F167" s="74" t="s">
        <v>2</v>
      </c>
      <c r="G167" s="185" t="s">
        <v>52</v>
      </c>
      <c r="H167" s="185" t="s">
        <v>52</v>
      </c>
      <c r="I167" s="185" t="s">
        <v>52</v>
      </c>
      <c r="J167" s="185" t="s">
        <v>52</v>
      </c>
      <c r="K167" s="192" t="s">
        <v>52</v>
      </c>
    </row>
    <row r="168" spans="2:11" ht="78" customHeight="1" x14ac:dyDescent="0.25">
      <c r="B168" s="309"/>
      <c r="C168" s="349" t="s">
        <v>360</v>
      </c>
      <c r="D168" s="309" t="s">
        <v>3</v>
      </c>
      <c r="E168" s="85" t="s">
        <v>27</v>
      </c>
      <c r="F168" s="309" t="s">
        <v>96</v>
      </c>
      <c r="G168" s="309" t="s">
        <v>42</v>
      </c>
      <c r="H168" s="85">
        <v>43</v>
      </c>
      <c r="I168" s="185">
        <v>43</v>
      </c>
      <c r="J168" s="319">
        <f>I168/H168%</f>
        <v>100</v>
      </c>
      <c r="K168" s="361" t="s">
        <v>914</v>
      </c>
    </row>
    <row r="169" spans="2:11" ht="51.75" customHeight="1" x14ac:dyDescent="0.25">
      <c r="B169" s="309"/>
      <c r="C169" s="349"/>
      <c r="D169" s="309"/>
      <c r="E169" s="85" t="s">
        <v>18</v>
      </c>
      <c r="F169" s="309"/>
      <c r="G169" s="309"/>
      <c r="H169" s="85">
        <v>1.3</v>
      </c>
      <c r="I169" s="185">
        <v>1.3</v>
      </c>
      <c r="J169" s="320"/>
      <c r="K169" s="362"/>
    </row>
    <row r="170" spans="2:11" s="175" customFormat="1" x14ac:dyDescent="0.25">
      <c r="B170" s="55"/>
      <c r="C170" s="53" t="s">
        <v>75</v>
      </c>
      <c r="D170" s="52" t="s">
        <v>89</v>
      </c>
      <c r="E170" s="52" t="s">
        <v>18</v>
      </c>
      <c r="F170" s="52" t="s">
        <v>89</v>
      </c>
      <c r="G170" s="56" t="s">
        <v>89</v>
      </c>
      <c r="H170" s="56">
        <f>H169</f>
        <v>1.3</v>
      </c>
      <c r="I170" s="56">
        <f>I169</f>
        <v>1.3</v>
      </c>
      <c r="J170" s="56">
        <f>I170/H170*100</f>
        <v>100</v>
      </c>
      <c r="K170" s="56"/>
    </row>
    <row r="171" spans="2:11" ht="78.75" customHeight="1" x14ac:dyDescent="0.25">
      <c r="B171" s="111"/>
      <c r="C171" s="108" t="s">
        <v>362</v>
      </c>
      <c r="D171" s="85" t="s">
        <v>149</v>
      </c>
      <c r="E171" s="85" t="s">
        <v>5</v>
      </c>
      <c r="F171" s="85" t="s">
        <v>96</v>
      </c>
      <c r="G171" s="227" t="s">
        <v>89</v>
      </c>
      <c r="H171" s="85">
        <v>2.4500000000000002</v>
      </c>
      <c r="I171" s="185" t="s">
        <v>52</v>
      </c>
      <c r="J171" s="192" t="s">
        <v>52</v>
      </c>
      <c r="K171" s="177" t="s">
        <v>1063</v>
      </c>
    </row>
    <row r="172" spans="2:11" ht="56.25" x14ac:dyDescent="0.25">
      <c r="B172" s="111"/>
      <c r="C172" s="105" t="s">
        <v>379</v>
      </c>
      <c r="D172" s="85" t="s">
        <v>223</v>
      </c>
      <c r="E172" s="85" t="s">
        <v>5</v>
      </c>
      <c r="F172" s="85" t="s">
        <v>96</v>
      </c>
      <c r="G172" s="85" t="s">
        <v>89</v>
      </c>
      <c r="H172" s="85" t="s">
        <v>380</v>
      </c>
      <c r="I172" s="185" t="s">
        <v>52</v>
      </c>
      <c r="J172" s="185" t="s">
        <v>52</v>
      </c>
      <c r="K172" s="192" t="s">
        <v>52</v>
      </c>
    </row>
    <row r="173" spans="2:11" ht="223.5" customHeight="1" x14ac:dyDescent="0.25">
      <c r="B173" s="309"/>
      <c r="C173" s="349" t="s">
        <v>381</v>
      </c>
      <c r="D173" s="309" t="s">
        <v>3</v>
      </c>
      <c r="E173" s="85" t="s">
        <v>128</v>
      </c>
      <c r="F173" s="309" t="s">
        <v>710</v>
      </c>
      <c r="G173" s="309" t="s">
        <v>59</v>
      </c>
      <c r="H173" s="85">
        <v>1</v>
      </c>
      <c r="I173" s="148">
        <v>1</v>
      </c>
      <c r="J173" s="306">
        <v>100</v>
      </c>
      <c r="K173" s="315" t="s">
        <v>915</v>
      </c>
    </row>
    <row r="174" spans="2:11" ht="237" customHeight="1" x14ac:dyDescent="0.25">
      <c r="B174" s="309"/>
      <c r="C174" s="349"/>
      <c r="D174" s="309"/>
      <c r="E174" s="85" t="s">
        <v>18</v>
      </c>
      <c r="F174" s="309"/>
      <c r="G174" s="309"/>
      <c r="H174" s="85">
        <v>173.8</v>
      </c>
      <c r="I174" s="148">
        <v>173.8</v>
      </c>
      <c r="J174" s="305"/>
      <c r="K174" s="316"/>
    </row>
    <row r="175" spans="2:11" ht="45.75" customHeight="1" x14ac:dyDescent="0.25">
      <c r="B175" s="309"/>
      <c r="C175" s="349" t="s">
        <v>382</v>
      </c>
      <c r="D175" s="309" t="s">
        <v>3</v>
      </c>
      <c r="E175" s="85" t="s">
        <v>128</v>
      </c>
      <c r="F175" s="309" t="s">
        <v>710</v>
      </c>
      <c r="G175" s="309" t="s">
        <v>59</v>
      </c>
      <c r="H175" s="85">
        <v>20</v>
      </c>
      <c r="I175" s="185">
        <v>20</v>
      </c>
      <c r="J175" s="319">
        <f>I175/H175%</f>
        <v>100</v>
      </c>
      <c r="K175" s="361" t="s">
        <v>916</v>
      </c>
    </row>
    <row r="176" spans="2:11" ht="68.25" customHeight="1" x14ac:dyDescent="0.25">
      <c r="B176" s="309"/>
      <c r="C176" s="349"/>
      <c r="D176" s="309"/>
      <c r="E176" s="85" t="s">
        <v>18</v>
      </c>
      <c r="F176" s="309"/>
      <c r="G176" s="309"/>
      <c r="H176" s="85">
        <v>18.7</v>
      </c>
      <c r="I176" s="185">
        <v>18.7</v>
      </c>
      <c r="J176" s="320"/>
      <c r="K176" s="362"/>
    </row>
    <row r="177" spans="2:11" s="10" customFormat="1" ht="213" customHeight="1" x14ac:dyDescent="0.25">
      <c r="B177" s="85"/>
      <c r="C177" s="105" t="s">
        <v>562</v>
      </c>
      <c r="D177" s="85" t="s">
        <v>3</v>
      </c>
      <c r="E177" s="85" t="s">
        <v>337</v>
      </c>
      <c r="F177" s="85" t="s">
        <v>96</v>
      </c>
      <c r="G177" s="85" t="s">
        <v>298</v>
      </c>
      <c r="H177" s="453" t="s">
        <v>119</v>
      </c>
      <c r="I177" s="454"/>
      <c r="J177" s="455"/>
      <c r="K177" s="111" t="s">
        <v>917</v>
      </c>
    </row>
    <row r="178" spans="2:11" s="10" customFormat="1" ht="90.75" customHeight="1" x14ac:dyDescent="0.25">
      <c r="B178" s="85"/>
      <c r="C178" s="105" t="s">
        <v>563</v>
      </c>
      <c r="D178" s="85" t="s">
        <v>3</v>
      </c>
      <c r="E178" s="85" t="s">
        <v>337</v>
      </c>
      <c r="F178" s="85" t="s">
        <v>96</v>
      </c>
      <c r="G178" s="85" t="s">
        <v>299</v>
      </c>
      <c r="H178" s="453" t="s">
        <v>119</v>
      </c>
      <c r="I178" s="454"/>
      <c r="J178" s="455"/>
      <c r="K178" s="111" t="s">
        <v>918</v>
      </c>
    </row>
    <row r="179" spans="2:11" s="18" customFormat="1" ht="55.5" customHeight="1" x14ac:dyDescent="0.25">
      <c r="B179" s="309"/>
      <c r="C179" s="349" t="s">
        <v>564</v>
      </c>
      <c r="D179" s="309" t="s">
        <v>3</v>
      </c>
      <c r="E179" s="85" t="s">
        <v>337</v>
      </c>
      <c r="F179" s="309" t="s">
        <v>96</v>
      </c>
      <c r="G179" s="309" t="s">
        <v>300</v>
      </c>
      <c r="H179" s="85">
        <v>40</v>
      </c>
      <c r="I179" s="192">
        <v>40</v>
      </c>
      <c r="J179" s="319">
        <f>I179/H179%</f>
        <v>100</v>
      </c>
      <c r="K179" s="361" t="s">
        <v>919</v>
      </c>
    </row>
    <row r="180" spans="2:11" s="18" customFormat="1" ht="96.75" customHeight="1" x14ac:dyDescent="0.25">
      <c r="B180" s="309"/>
      <c r="C180" s="349"/>
      <c r="D180" s="309"/>
      <c r="E180" s="85" t="s">
        <v>18</v>
      </c>
      <c r="F180" s="309"/>
      <c r="G180" s="309"/>
      <c r="H180" s="85">
        <f>0+H181+H182</f>
        <v>3.2</v>
      </c>
      <c r="I180" s="192">
        <v>3.2</v>
      </c>
      <c r="J180" s="320"/>
      <c r="K180" s="362"/>
    </row>
    <row r="181" spans="2:11" s="9" customFormat="1" x14ac:dyDescent="0.25">
      <c r="B181" s="52"/>
      <c r="C181" s="53" t="s">
        <v>75</v>
      </c>
      <c r="D181" s="52" t="s">
        <v>89</v>
      </c>
      <c r="E181" s="52" t="s">
        <v>18</v>
      </c>
      <c r="F181" s="52" t="s">
        <v>89</v>
      </c>
      <c r="G181" s="52" t="s">
        <v>89</v>
      </c>
      <c r="H181" s="52">
        <v>1.4</v>
      </c>
      <c r="I181" s="52">
        <v>1.4</v>
      </c>
      <c r="J181" s="52">
        <f>I181/H181*100</f>
        <v>100</v>
      </c>
      <c r="K181" s="52"/>
    </row>
    <row r="182" spans="2:11" s="9" customFormat="1" x14ac:dyDescent="0.25">
      <c r="B182" s="52"/>
      <c r="C182" s="53" t="s">
        <v>301</v>
      </c>
      <c r="D182" s="52" t="s">
        <v>89</v>
      </c>
      <c r="E182" s="52" t="s">
        <v>18</v>
      </c>
      <c r="F182" s="52" t="s">
        <v>89</v>
      </c>
      <c r="G182" s="52" t="s">
        <v>89</v>
      </c>
      <c r="H182" s="52">
        <v>1.8</v>
      </c>
      <c r="I182" s="52">
        <v>1.8</v>
      </c>
      <c r="J182" s="52">
        <f>I182/H182*100</f>
        <v>100</v>
      </c>
      <c r="K182" s="52"/>
    </row>
    <row r="183" spans="2:11" s="10" customFormat="1" ht="99" customHeight="1" x14ac:dyDescent="0.25">
      <c r="B183" s="85"/>
      <c r="C183" s="105" t="s">
        <v>565</v>
      </c>
      <c r="D183" s="85" t="s">
        <v>3</v>
      </c>
      <c r="E183" s="85" t="s">
        <v>337</v>
      </c>
      <c r="F183" s="85" t="s">
        <v>96</v>
      </c>
      <c r="G183" s="85" t="s">
        <v>340</v>
      </c>
      <c r="H183" s="453" t="s">
        <v>119</v>
      </c>
      <c r="I183" s="454"/>
      <c r="J183" s="455"/>
      <c r="K183" s="111" t="s">
        <v>920</v>
      </c>
    </row>
    <row r="184" spans="2:11" s="10" customFormat="1" ht="180" customHeight="1" x14ac:dyDescent="0.25">
      <c r="B184" s="85"/>
      <c r="C184" s="105" t="s">
        <v>566</v>
      </c>
      <c r="D184" s="85" t="s">
        <v>3</v>
      </c>
      <c r="E184" s="85" t="s">
        <v>128</v>
      </c>
      <c r="F184" s="85" t="s">
        <v>96</v>
      </c>
      <c r="G184" s="85" t="s">
        <v>187</v>
      </c>
      <c r="H184" s="453" t="s">
        <v>119</v>
      </c>
      <c r="I184" s="454"/>
      <c r="J184" s="455"/>
      <c r="K184" s="111" t="s">
        <v>921</v>
      </c>
    </row>
    <row r="185" spans="2:11" s="175" customFormat="1" x14ac:dyDescent="0.25">
      <c r="B185" s="55"/>
      <c r="C185" s="53" t="s">
        <v>75</v>
      </c>
      <c r="D185" s="52" t="s">
        <v>89</v>
      </c>
      <c r="E185" s="52" t="s">
        <v>18</v>
      </c>
      <c r="F185" s="52" t="s">
        <v>89</v>
      </c>
      <c r="G185" s="56" t="s">
        <v>89</v>
      </c>
      <c r="H185" s="56">
        <f>H180+H176+H174</f>
        <v>195.70000000000002</v>
      </c>
      <c r="I185" s="56">
        <f>I180+I176+I174</f>
        <v>195.70000000000002</v>
      </c>
      <c r="J185" s="56">
        <f>I185/H185*100</f>
        <v>100</v>
      </c>
      <c r="K185" s="56"/>
    </row>
    <row r="186" spans="2:11" ht="101.25" customHeight="1" x14ac:dyDescent="0.25">
      <c r="B186" s="111"/>
      <c r="C186" s="105" t="s">
        <v>383</v>
      </c>
      <c r="D186" s="85" t="s">
        <v>557</v>
      </c>
      <c r="E186" s="85" t="s">
        <v>185</v>
      </c>
      <c r="F186" s="85" t="s">
        <v>96</v>
      </c>
      <c r="G186" s="85" t="s">
        <v>556</v>
      </c>
      <c r="H186" s="85" t="s">
        <v>558</v>
      </c>
      <c r="I186" s="148" t="s">
        <v>52</v>
      </c>
      <c r="J186" s="85" t="s">
        <v>52</v>
      </c>
      <c r="K186" s="85" t="s">
        <v>52</v>
      </c>
    </row>
    <row r="187" spans="2:11" s="10" customFormat="1" ht="297.75" customHeight="1" x14ac:dyDescent="0.25">
      <c r="B187" s="111"/>
      <c r="C187" s="105" t="s">
        <v>384</v>
      </c>
      <c r="D187" s="85" t="s">
        <v>3</v>
      </c>
      <c r="E187" s="85" t="s">
        <v>732</v>
      </c>
      <c r="F187" s="85" t="s">
        <v>96</v>
      </c>
      <c r="G187" s="85" t="s">
        <v>186</v>
      </c>
      <c r="H187" s="85">
        <v>1</v>
      </c>
      <c r="I187" s="148">
        <v>1</v>
      </c>
      <c r="J187" s="85">
        <v>100</v>
      </c>
      <c r="K187" s="177" t="s">
        <v>922</v>
      </c>
    </row>
    <row r="188" spans="2:11" s="10" customFormat="1" ht="310.5" customHeight="1" x14ac:dyDescent="0.25">
      <c r="B188" s="111"/>
      <c r="C188" s="105" t="s">
        <v>578</v>
      </c>
      <c r="D188" s="85" t="s">
        <v>3</v>
      </c>
      <c r="E188" s="85" t="s">
        <v>337</v>
      </c>
      <c r="F188" s="85" t="s">
        <v>96</v>
      </c>
      <c r="G188" s="85" t="s">
        <v>338</v>
      </c>
      <c r="H188" s="85">
        <v>12</v>
      </c>
      <c r="I188" s="148">
        <v>12</v>
      </c>
      <c r="J188" s="85">
        <v>100</v>
      </c>
      <c r="K188" s="177" t="s">
        <v>923</v>
      </c>
    </row>
    <row r="189" spans="2:11" s="10" customFormat="1" ht="320.25" customHeight="1" x14ac:dyDescent="0.25">
      <c r="B189" s="111"/>
      <c r="C189" s="105" t="s">
        <v>385</v>
      </c>
      <c r="D189" s="85" t="s">
        <v>3</v>
      </c>
      <c r="E189" s="85" t="s">
        <v>337</v>
      </c>
      <c r="F189" s="85" t="s">
        <v>96</v>
      </c>
      <c r="G189" s="85" t="s">
        <v>339</v>
      </c>
      <c r="H189" s="85">
        <v>12</v>
      </c>
      <c r="I189" s="148">
        <v>12</v>
      </c>
      <c r="J189" s="85">
        <v>100</v>
      </c>
      <c r="K189" s="177" t="s">
        <v>1079</v>
      </c>
    </row>
    <row r="190" spans="2:11" s="10" customFormat="1" ht="325.5" customHeight="1" x14ac:dyDescent="0.25">
      <c r="B190" s="111"/>
      <c r="C190" s="105" t="s">
        <v>386</v>
      </c>
      <c r="D190" s="85" t="s">
        <v>3</v>
      </c>
      <c r="E190" s="85" t="s">
        <v>337</v>
      </c>
      <c r="F190" s="85" t="s">
        <v>96</v>
      </c>
      <c r="G190" s="85" t="s">
        <v>339</v>
      </c>
      <c r="H190" s="85">
        <v>4</v>
      </c>
      <c r="I190" s="178">
        <v>4</v>
      </c>
      <c r="J190" s="179">
        <v>100</v>
      </c>
      <c r="K190" s="105" t="s">
        <v>924</v>
      </c>
    </row>
    <row r="191" spans="2:11" x14ac:dyDescent="0.25">
      <c r="B191" s="57"/>
      <c r="C191" s="53" t="s">
        <v>779</v>
      </c>
      <c r="D191" s="57" t="s">
        <v>89</v>
      </c>
      <c r="E191" s="52" t="s">
        <v>18</v>
      </c>
      <c r="F191" s="57" t="s">
        <v>89</v>
      </c>
      <c r="G191" s="57" t="s">
        <v>89</v>
      </c>
      <c r="H191" s="141">
        <f>H192+H193</f>
        <v>213.60000000000005</v>
      </c>
      <c r="I191" s="141">
        <f>I192+I193</f>
        <v>213.60000000000005</v>
      </c>
      <c r="J191" s="141">
        <f>I191/H191*100</f>
        <v>100</v>
      </c>
      <c r="K191" s="141"/>
    </row>
    <row r="192" spans="2:11" x14ac:dyDescent="0.25">
      <c r="B192" s="57"/>
      <c r="C192" s="53" t="s">
        <v>75</v>
      </c>
      <c r="D192" s="57" t="s">
        <v>89</v>
      </c>
      <c r="E192" s="52" t="s">
        <v>18</v>
      </c>
      <c r="F192" s="57" t="s">
        <v>89</v>
      </c>
      <c r="G192" s="57" t="s">
        <v>89</v>
      </c>
      <c r="H192" s="141">
        <f>H185+0+H170+0+H164+H158+H181</f>
        <v>211.80000000000004</v>
      </c>
      <c r="I192" s="141">
        <f>I185+0+I170+0+I164+I158+I181</f>
        <v>211.80000000000004</v>
      </c>
      <c r="J192" s="141">
        <f t="shared" ref="J192:J193" si="3">I192/H192*100</f>
        <v>100</v>
      </c>
      <c r="K192" s="141"/>
    </row>
    <row r="193" spans="1:11" x14ac:dyDescent="0.25">
      <c r="B193" s="57"/>
      <c r="C193" s="53" t="s">
        <v>301</v>
      </c>
      <c r="D193" s="57" t="s">
        <v>89</v>
      </c>
      <c r="E193" s="52" t="s">
        <v>18</v>
      </c>
      <c r="F193" s="57" t="s">
        <v>89</v>
      </c>
      <c r="G193" s="57" t="s">
        <v>89</v>
      </c>
      <c r="H193" s="141">
        <f>0+0+0+0+0+0+H182</f>
        <v>1.8</v>
      </c>
      <c r="I193" s="141">
        <f>0+0+0+0+0+0+I182</f>
        <v>1.8</v>
      </c>
      <c r="J193" s="141">
        <f t="shared" si="3"/>
        <v>100</v>
      </c>
      <c r="K193" s="141"/>
    </row>
    <row r="194" spans="1:11" ht="26.25" customHeight="1" x14ac:dyDescent="0.3">
      <c r="A194" t="s">
        <v>1035</v>
      </c>
      <c r="B194" s="11"/>
      <c r="C194" s="345" t="s">
        <v>6</v>
      </c>
      <c r="D194" s="346"/>
      <c r="E194" s="346"/>
      <c r="F194" s="346"/>
      <c r="G194" s="346"/>
      <c r="H194" s="346"/>
      <c r="I194" s="346"/>
      <c r="J194" s="346"/>
      <c r="K194" s="346"/>
    </row>
    <row r="195" spans="1:11" ht="100.5" customHeight="1" x14ac:dyDescent="0.25">
      <c r="B195" s="111"/>
      <c r="C195" s="108" t="s">
        <v>387</v>
      </c>
      <c r="D195" s="85" t="s">
        <v>3</v>
      </c>
      <c r="E195" s="85" t="s">
        <v>73</v>
      </c>
      <c r="F195" s="85" t="s">
        <v>96</v>
      </c>
      <c r="G195" s="227" t="s">
        <v>89</v>
      </c>
      <c r="H195" s="85">
        <v>0.12</v>
      </c>
      <c r="I195" s="185">
        <v>0.09</v>
      </c>
      <c r="J195" s="186">
        <f>H195/I195%</f>
        <v>133.33333333333334</v>
      </c>
      <c r="K195" s="188" t="s">
        <v>795</v>
      </c>
    </row>
    <row r="196" spans="1:11" ht="75" x14ac:dyDescent="0.25">
      <c r="B196" s="85">
        <v>12</v>
      </c>
      <c r="C196" s="108" t="s">
        <v>388</v>
      </c>
      <c r="D196" s="85" t="s">
        <v>3</v>
      </c>
      <c r="E196" s="85" t="s">
        <v>4</v>
      </c>
      <c r="F196" s="85" t="s">
        <v>96</v>
      </c>
      <c r="G196" s="85" t="s">
        <v>61</v>
      </c>
      <c r="H196" s="85">
        <v>18</v>
      </c>
      <c r="I196" s="185">
        <v>15.2</v>
      </c>
      <c r="J196" s="186">
        <f>I196/H196%</f>
        <v>84.444444444444443</v>
      </c>
      <c r="K196" s="297" t="s">
        <v>1086</v>
      </c>
    </row>
    <row r="197" spans="1:11" ht="75" x14ac:dyDescent="0.25">
      <c r="B197" s="85">
        <v>13</v>
      </c>
      <c r="C197" s="108" t="s">
        <v>389</v>
      </c>
      <c r="D197" s="85" t="s">
        <v>3</v>
      </c>
      <c r="E197" s="85" t="s">
        <v>4</v>
      </c>
      <c r="F197" s="85" t="s">
        <v>96</v>
      </c>
      <c r="G197" s="85" t="s">
        <v>61</v>
      </c>
      <c r="H197" s="85" t="s">
        <v>308</v>
      </c>
      <c r="I197" s="185">
        <v>60.6</v>
      </c>
      <c r="J197" s="192">
        <v>110.2</v>
      </c>
      <c r="K197" s="188" t="s">
        <v>925</v>
      </c>
    </row>
    <row r="198" spans="1:11" ht="98.25" customHeight="1" x14ac:dyDescent="0.25">
      <c r="B198" s="111"/>
      <c r="C198" s="105" t="s">
        <v>390</v>
      </c>
      <c r="D198" s="85" t="s">
        <v>56</v>
      </c>
      <c r="E198" s="85" t="s">
        <v>4</v>
      </c>
      <c r="F198" s="85" t="s">
        <v>96</v>
      </c>
      <c r="G198" s="85" t="s">
        <v>89</v>
      </c>
      <c r="H198" s="85" t="s">
        <v>391</v>
      </c>
      <c r="I198" s="185" t="s">
        <v>52</v>
      </c>
      <c r="J198" s="185" t="s">
        <v>52</v>
      </c>
      <c r="K198" s="192" t="s">
        <v>52</v>
      </c>
    </row>
    <row r="199" spans="1:11" ht="106.5" customHeight="1" x14ac:dyDescent="0.25">
      <c r="B199" s="85"/>
      <c r="C199" s="105" t="s">
        <v>392</v>
      </c>
      <c r="D199" s="85" t="s">
        <v>60</v>
      </c>
      <c r="E199" s="85" t="s">
        <v>4</v>
      </c>
      <c r="F199" s="85" t="s">
        <v>96</v>
      </c>
      <c r="G199" s="85" t="s">
        <v>61</v>
      </c>
      <c r="H199" s="85">
        <v>4</v>
      </c>
      <c r="I199" s="185">
        <v>10.1</v>
      </c>
      <c r="J199" s="186" t="s">
        <v>796</v>
      </c>
      <c r="K199" s="188" t="s">
        <v>926</v>
      </c>
    </row>
    <row r="200" spans="1:11" ht="97.5" customHeight="1" x14ac:dyDescent="0.25">
      <c r="B200" s="85"/>
      <c r="C200" s="105" t="s">
        <v>393</v>
      </c>
      <c r="D200" s="85" t="s">
        <v>3</v>
      </c>
      <c r="E200" s="85" t="s">
        <v>4</v>
      </c>
      <c r="F200" s="85" t="s">
        <v>96</v>
      </c>
      <c r="G200" s="85" t="s">
        <v>61</v>
      </c>
      <c r="H200" s="85">
        <v>95</v>
      </c>
      <c r="I200" s="196">
        <v>100</v>
      </c>
      <c r="J200" s="186">
        <f t="shared" ref="J200:J206" si="4">I200/H200%</f>
        <v>105.26315789473685</v>
      </c>
      <c r="K200" s="188" t="s">
        <v>927</v>
      </c>
    </row>
    <row r="201" spans="1:11" ht="108" customHeight="1" x14ac:dyDescent="0.25">
      <c r="B201" s="85"/>
      <c r="C201" s="105" t="s">
        <v>394</v>
      </c>
      <c r="D201" s="85" t="s">
        <v>3</v>
      </c>
      <c r="E201" s="85" t="s">
        <v>4</v>
      </c>
      <c r="F201" s="85" t="s">
        <v>96</v>
      </c>
      <c r="G201" s="85" t="s">
        <v>61</v>
      </c>
      <c r="H201" s="85">
        <v>95</v>
      </c>
      <c r="I201" s="185">
        <v>95.4</v>
      </c>
      <c r="J201" s="186">
        <f t="shared" si="4"/>
        <v>100.42105263157896</v>
      </c>
      <c r="K201" s="244" t="s">
        <v>928</v>
      </c>
    </row>
    <row r="202" spans="1:11" ht="86.25" customHeight="1" x14ac:dyDescent="0.25">
      <c r="B202" s="111"/>
      <c r="C202" s="79" t="s">
        <v>395</v>
      </c>
      <c r="D202" s="85" t="s">
        <v>3</v>
      </c>
      <c r="E202" s="85" t="s">
        <v>5</v>
      </c>
      <c r="F202" s="85" t="s">
        <v>96</v>
      </c>
      <c r="G202" s="227" t="s">
        <v>89</v>
      </c>
      <c r="H202" s="85">
        <v>0.08</v>
      </c>
      <c r="I202" s="185">
        <v>0.16</v>
      </c>
      <c r="J202" s="186">
        <v>50</v>
      </c>
      <c r="K202" s="297" t="s">
        <v>1089</v>
      </c>
    </row>
    <row r="203" spans="1:11" ht="51.75" customHeight="1" x14ac:dyDescent="0.25">
      <c r="B203" s="309">
        <v>14</v>
      </c>
      <c r="C203" s="349" t="s">
        <v>396</v>
      </c>
      <c r="D203" s="309" t="s">
        <v>3</v>
      </c>
      <c r="E203" s="85" t="s">
        <v>4</v>
      </c>
      <c r="F203" s="309" t="s">
        <v>96</v>
      </c>
      <c r="G203" s="309" t="s">
        <v>28</v>
      </c>
      <c r="H203" s="85">
        <v>95</v>
      </c>
      <c r="I203" s="185">
        <v>98.7</v>
      </c>
      <c r="J203" s="186">
        <f t="shared" si="4"/>
        <v>103.89473684210527</v>
      </c>
      <c r="K203" s="361" t="s">
        <v>929</v>
      </c>
    </row>
    <row r="204" spans="1:11" ht="51.75" customHeight="1" x14ac:dyDescent="0.25">
      <c r="B204" s="309"/>
      <c r="C204" s="349"/>
      <c r="D204" s="309"/>
      <c r="E204" s="85" t="s">
        <v>18</v>
      </c>
      <c r="F204" s="309"/>
      <c r="G204" s="309"/>
      <c r="H204" s="85">
        <v>15.4</v>
      </c>
      <c r="I204" s="185">
        <v>15.4</v>
      </c>
      <c r="J204" s="186">
        <f t="shared" si="4"/>
        <v>100</v>
      </c>
      <c r="K204" s="362"/>
    </row>
    <row r="205" spans="1:11" ht="56.25" x14ac:dyDescent="0.25">
      <c r="B205" s="85">
        <v>15</v>
      </c>
      <c r="C205" s="108" t="s">
        <v>397</v>
      </c>
      <c r="D205" s="85" t="s">
        <v>3</v>
      </c>
      <c r="E205" s="85" t="s">
        <v>4</v>
      </c>
      <c r="F205" s="85" t="s">
        <v>96</v>
      </c>
      <c r="G205" s="85" t="s">
        <v>29</v>
      </c>
      <c r="H205" s="85">
        <v>100</v>
      </c>
      <c r="I205" s="196">
        <v>100</v>
      </c>
      <c r="J205" s="186">
        <f t="shared" si="4"/>
        <v>100</v>
      </c>
      <c r="K205" s="188" t="s">
        <v>930</v>
      </c>
    </row>
    <row r="206" spans="1:11" ht="75" x14ac:dyDescent="0.25">
      <c r="B206" s="85">
        <v>16</v>
      </c>
      <c r="C206" s="108" t="s">
        <v>398</v>
      </c>
      <c r="D206" s="85" t="s">
        <v>3</v>
      </c>
      <c r="E206" s="85" t="s">
        <v>4</v>
      </c>
      <c r="F206" s="85" t="s">
        <v>96</v>
      </c>
      <c r="G206" s="85" t="s">
        <v>30</v>
      </c>
      <c r="H206" s="85">
        <v>100</v>
      </c>
      <c r="I206" s="196">
        <v>100</v>
      </c>
      <c r="J206" s="186">
        <f t="shared" si="4"/>
        <v>100</v>
      </c>
      <c r="K206" s="188" t="s">
        <v>931</v>
      </c>
    </row>
    <row r="207" spans="1:11" x14ac:dyDescent="0.25">
      <c r="B207" s="57"/>
      <c r="C207" s="53" t="s">
        <v>780</v>
      </c>
      <c r="D207" s="57" t="s">
        <v>89</v>
      </c>
      <c r="E207" s="52" t="s">
        <v>18</v>
      </c>
      <c r="F207" s="57" t="s">
        <v>89</v>
      </c>
      <c r="G207" s="57" t="s">
        <v>89</v>
      </c>
      <c r="H207" s="144">
        <f>H208</f>
        <v>15.4</v>
      </c>
      <c r="I207" s="144">
        <f>I208</f>
        <v>15.4</v>
      </c>
      <c r="J207" s="56">
        <f>I207/H207*100</f>
        <v>100</v>
      </c>
      <c r="K207" s="144"/>
    </row>
    <row r="208" spans="1:11" x14ac:dyDescent="0.25">
      <c r="B208" s="57"/>
      <c r="C208" s="53" t="s">
        <v>75</v>
      </c>
      <c r="D208" s="57" t="s">
        <v>89</v>
      </c>
      <c r="E208" s="52" t="s">
        <v>18</v>
      </c>
      <c r="F208" s="57" t="s">
        <v>89</v>
      </c>
      <c r="G208" s="57" t="s">
        <v>89</v>
      </c>
      <c r="H208" s="144">
        <f>H204</f>
        <v>15.4</v>
      </c>
      <c r="I208" s="144">
        <f>I204</f>
        <v>15.4</v>
      </c>
      <c r="J208" s="56">
        <f>I208/H208*100</f>
        <v>100</v>
      </c>
      <c r="K208" s="144"/>
    </row>
    <row r="209" spans="1:11" s="9" customFormat="1" ht="19.5" x14ac:dyDescent="0.25">
      <c r="A209" s="9" t="s">
        <v>1033</v>
      </c>
      <c r="B209" s="71"/>
      <c r="C209" s="13" t="s">
        <v>7</v>
      </c>
      <c r="D209" s="14" t="s">
        <v>89</v>
      </c>
      <c r="E209" s="14" t="s">
        <v>18</v>
      </c>
      <c r="F209" s="14" t="s">
        <v>89</v>
      </c>
      <c r="G209" s="14" t="s">
        <v>89</v>
      </c>
      <c r="H209" s="24">
        <f>H210+H211</f>
        <v>229.00000000000006</v>
      </c>
      <c r="I209" s="24">
        <f>I210+I211</f>
        <v>229.00000000000006</v>
      </c>
      <c r="J209" s="24">
        <f>I209/H209*100</f>
        <v>100</v>
      </c>
      <c r="K209" s="24"/>
    </row>
    <row r="210" spans="1:11" s="9" customFormat="1" ht="19.5" x14ac:dyDescent="0.25">
      <c r="A210" s="9" t="s">
        <v>1033</v>
      </c>
      <c r="B210" s="71"/>
      <c r="C210" s="13" t="s">
        <v>75</v>
      </c>
      <c r="D210" s="14" t="s">
        <v>89</v>
      </c>
      <c r="E210" s="14" t="s">
        <v>18</v>
      </c>
      <c r="F210" s="14" t="s">
        <v>89</v>
      </c>
      <c r="G210" s="14" t="s">
        <v>89</v>
      </c>
      <c r="H210" s="24">
        <f>H208+H192</f>
        <v>227.20000000000005</v>
      </c>
      <c r="I210" s="24">
        <f>I208+I192</f>
        <v>227.20000000000005</v>
      </c>
      <c r="J210" s="24">
        <f t="shared" ref="J210:J211" si="5">I210/H210*100</f>
        <v>100</v>
      </c>
      <c r="K210" s="24"/>
    </row>
    <row r="211" spans="1:11" s="9" customFormat="1" ht="19.5" x14ac:dyDescent="0.25">
      <c r="A211" s="9" t="s">
        <v>1033</v>
      </c>
      <c r="B211" s="71"/>
      <c r="C211" s="13" t="s">
        <v>301</v>
      </c>
      <c r="D211" s="14" t="s">
        <v>89</v>
      </c>
      <c r="E211" s="14" t="s">
        <v>18</v>
      </c>
      <c r="F211" s="14" t="s">
        <v>89</v>
      </c>
      <c r="G211" s="14" t="s">
        <v>89</v>
      </c>
      <c r="H211" s="24">
        <f>0+H193</f>
        <v>1.8</v>
      </c>
      <c r="I211" s="24">
        <f>0+I193</f>
        <v>1.8</v>
      </c>
      <c r="J211" s="24">
        <f t="shared" si="5"/>
        <v>100</v>
      </c>
      <c r="K211" s="24"/>
    </row>
    <row r="212" spans="1:11" s="9" customFormat="1" ht="19.5" x14ac:dyDescent="0.25">
      <c r="A212" s="9" t="s">
        <v>1033</v>
      </c>
      <c r="B212" s="71"/>
      <c r="C212" s="13" t="s">
        <v>8</v>
      </c>
      <c r="D212" s="14" t="s">
        <v>89</v>
      </c>
      <c r="E212" s="14" t="s">
        <v>67</v>
      </c>
      <c r="F212" s="14" t="s">
        <v>89</v>
      </c>
      <c r="G212" s="14" t="s">
        <v>89</v>
      </c>
      <c r="H212" s="97">
        <v>36</v>
      </c>
      <c r="I212" s="151">
        <v>36</v>
      </c>
      <c r="J212" s="97" t="s">
        <v>52</v>
      </c>
      <c r="K212" s="97"/>
    </row>
    <row r="213" spans="1:11" ht="26.25" customHeight="1" x14ac:dyDescent="0.25">
      <c r="A213" t="s">
        <v>1034</v>
      </c>
      <c r="B213" s="12"/>
      <c r="C213" s="337" t="s">
        <v>262</v>
      </c>
      <c r="D213" s="338"/>
      <c r="E213" s="338"/>
      <c r="F213" s="338"/>
      <c r="G213" s="338"/>
      <c r="H213" s="338"/>
      <c r="I213" s="338"/>
      <c r="J213" s="338"/>
      <c r="K213" s="338"/>
    </row>
    <row r="214" spans="1:11" ht="86.25" customHeight="1" x14ac:dyDescent="0.25">
      <c r="B214" s="111"/>
      <c r="C214" s="75" t="s">
        <v>658</v>
      </c>
      <c r="D214" s="85" t="s">
        <v>149</v>
      </c>
      <c r="E214" s="85" t="s">
        <v>15</v>
      </c>
      <c r="F214" s="85" t="s">
        <v>96</v>
      </c>
      <c r="G214" s="227" t="s">
        <v>89</v>
      </c>
      <c r="H214" s="85">
        <v>6.4</v>
      </c>
      <c r="I214" s="185" t="s">
        <v>52</v>
      </c>
      <c r="J214" s="185" t="s">
        <v>52</v>
      </c>
      <c r="K214" s="188" t="s">
        <v>1063</v>
      </c>
    </row>
    <row r="215" spans="1:11" ht="26.25" customHeight="1" x14ac:dyDescent="0.3">
      <c r="A215" t="s">
        <v>1035</v>
      </c>
      <c r="B215" s="11"/>
      <c r="C215" s="345" t="s">
        <v>263</v>
      </c>
      <c r="D215" s="346"/>
      <c r="E215" s="346"/>
      <c r="F215" s="346"/>
      <c r="G215" s="346"/>
      <c r="H215" s="346"/>
      <c r="I215" s="346"/>
      <c r="J215" s="346"/>
      <c r="K215" s="346"/>
    </row>
    <row r="216" spans="1:11" ht="103.5" customHeight="1" x14ac:dyDescent="0.25">
      <c r="B216" s="111"/>
      <c r="C216" s="108" t="s">
        <v>399</v>
      </c>
      <c r="D216" s="85" t="s">
        <v>223</v>
      </c>
      <c r="E216" s="85" t="s">
        <v>5</v>
      </c>
      <c r="F216" s="85" t="s">
        <v>96</v>
      </c>
      <c r="G216" s="227" t="s">
        <v>89</v>
      </c>
      <c r="H216" s="85">
        <v>134.25</v>
      </c>
      <c r="I216" s="185" t="s">
        <v>52</v>
      </c>
      <c r="J216" s="185" t="s">
        <v>52</v>
      </c>
      <c r="K216" s="177" t="s">
        <v>1063</v>
      </c>
    </row>
    <row r="217" spans="1:11" ht="156" customHeight="1" x14ac:dyDescent="0.25">
      <c r="B217" s="85">
        <v>17</v>
      </c>
      <c r="C217" s="108" t="s">
        <v>400</v>
      </c>
      <c r="D217" s="85" t="s">
        <v>3</v>
      </c>
      <c r="E217" s="85" t="s">
        <v>23</v>
      </c>
      <c r="F217" s="85" t="s">
        <v>96</v>
      </c>
      <c r="G217" s="85" t="s">
        <v>31</v>
      </c>
      <c r="H217" s="85">
        <v>1</v>
      </c>
      <c r="I217" s="185">
        <v>1</v>
      </c>
      <c r="J217" s="186">
        <f>I217/H217%</f>
        <v>100</v>
      </c>
      <c r="K217" s="188" t="s">
        <v>932</v>
      </c>
    </row>
    <row r="218" spans="1:11" ht="131.25" x14ac:dyDescent="0.25">
      <c r="B218" s="85">
        <v>18</v>
      </c>
      <c r="C218" s="108" t="s">
        <v>401</v>
      </c>
      <c r="D218" s="85" t="s">
        <v>3</v>
      </c>
      <c r="E218" s="85" t="s">
        <v>659</v>
      </c>
      <c r="F218" s="85" t="s">
        <v>96</v>
      </c>
      <c r="G218" s="85" t="s">
        <v>31</v>
      </c>
      <c r="H218" s="85">
        <v>19</v>
      </c>
      <c r="I218" s="185">
        <v>20</v>
      </c>
      <c r="J218" s="186">
        <f>I218/H218%</f>
        <v>105.26315789473684</v>
      </c>
      <c r="K218" s="188" t="s">
        <v>933</v>
      </c>
    </row>
    <row r="219" spans="1:11" ht="131.25" x14ac:dyDescent="0.25">
      <c r="B219" s="85">
        <v>19</v>
      </c>
      <c r="C219" s="108" t="s">
        <v>402</v>
      </c>
      <c r="D219" s="85" t="s">
        <v>3</v>
      </c>
      <c r="E219" s="85" t="s">
        <v>569</v>
      </c>
      <c r="F219" s="85" t="s">
        <v>96</v>
      </c>
      <c r="G219" s="85" t="s">
        <v>32</v>
      </c>
      <c r="H219" s="85">
        <v>68</v>
      </c>
      <c r="I219" s="185">
        <v>68</v>
      </c>
      <c r="J219" s="186">
        <f>I219/H219%</f>
        <v>99.999999999999986</v>
      </c>
      <c r="K219" s="188" t="s">
        <v>934</v>
      </c>
    </row>
    <row r="220" spans="1:11" ht="150" x14ac:dyDescent="0.25">
      <c r="B220" s="85">
        <v>20</v>
      </c>
      <c r="C220" s="108" t="s">
        <v>636</v>
      </c>
      <c r="D220" s="85" t="s">
        <v>3</v>
      </c>
      <c r="E220" s="85" t="s">
        <v>4</v>
      </c>
      <c r="F220" s="85" t="s">
        <v>96</v>
      </c>
      <c r="G220" s="85" t="s">
        <v>29</v>
      </c>
      <c r="H220" s="85">
        <v>5</v>
      </c>
      <c r="I220" s="185">
        <v>8.2100000000000009</v>
      </c>
      <c r="J220" s="186">
        <f>I220/H220%</f>
        <v>164.20000000000002</v>
      </c>
      <c r="K220" s="188" t="s">
        <v>935</v>
      </c>
    </row>
    <row r="221" spans="1:11" ht="130.5" customHeight="1" x14ac:dyDescent="0.25">
      <c r="B221" s="85">
        <v>21</v>
      </c>
      <c r="C221" s="108" t="s">
        <v>637</v>
      </c>
      <c r="D221" s="85" t="s">
        <v>3</v>
      </c>
      <c r="E221" s="85" t="s">
        <v>4</v>
      </c>
      <c r="F221" s="85" t="s">
        <v>96</v>
      </c>
      <c r="G221" s="85" t="s">
        <v>33</v>
      </c>
      <c r="H221" s="85">
        <v>0.8</v>
      </c>
      <c r="I221" s="185">
        <v>0.3</v>
      </c>
      <c r="J221" s="186">
        <f t="shared" ref="J221" si="6">I221/H221*100</f>
        <v>37.499999999999993</v>
      </c>
      <c r="K221" s="297" t="s">
        <v>1087</v>
      </c>
    </row>
    <row r="222" spans="1:11" ht="105.75" customHeight="1" x14ac:dyDescent="0.25">
      <c r="B222" s="111"/>
      <c r="C222" s="108" t="s">
        <v>403</v>
      </c>
      <c r="D222" s="85" t="s">
        <v>223</v>
      </c>
      <c r="E222" s="85" t="s">
        <v>5</v>
      </c>
      <c r="F222" s="85" t="s">
        <v>96</v>
      </c>
      <c r="G222" s="227" t="s">
        <v>89</v>
      </c>
      <c r="H222" s="85">
        <v>68.650000000000006</v>
      </c>
      <c r="I222" s="185" t="s">
        <v>52</v>
      </c>
      <c r="J222" s="186" t="s">
        <v>52</v>
      </c>
      <c r="K222" s="188" t="s">
        <v>793</v>
      </c>
    </row>
    <row r="223" spans="1:11" ht="108.75" customHeight="1" x14ac:dyDescent="0.25">
      <c r="B223" s="111"/>
      <c r="C223" s="108" t="s">
        <v>404</v>
      </c>
      <c r="D223" s="85" t="s">
        <v>3</v>
      </c>
      <c r="E223" s="85" t="s">
        <v>4</v>
      </c>
      <c r="F223" s="85" t="s">
        <v>96</v>
      </c>
      <c r="G223" s="227" t="s">
        <v>89</v>
      </c>
      <c r="H223" s="85">
        <v>27.9</v>
      </c>
      <c r="I223" s="222">
        <v>26.3</v>
      </c>
      <c r="J223" s="226">
        <f>I223/H223%</f>
        <v>94.265232974910404</v>
      </c>
      <c r="K223" s="297" t="s">
        <v>1090</v>
      </c>
    </row>
    <row r="224" spans="1:11" ht="93.75" x14ac:dyDescent="0.25">
      <c r="B224" s="85">
        <v>22</v>
      </c>
      <c r="C224" s="108" t="s">
        <v>405</v>
      </c>
      <c r="D224" s="85" t="s">
        <v>3</v>
      </c>
      <c r="E224" s="85" t="s">
        <v>9</v>
      </c>
      <c r="F224" s="85" t="s">
        <v>96</v>
      </c>
      <c r="G224" s="85" t="s">
        <v>29</v>
      </c>
      <c r="H224" s="85">
        <v>51421</v>
      </c>
      <c r="I224" s="185">
        <v>51421</v>
      </c>
      <c r="J224" s="186">
        <f>I224/H224%</f>
        <v>100</v>
      </c>
      <c r="K224" s="188" t="s">
        <v>936</v>
      </c>
    </row>
    <row r="225" spans="2:11" ht="150" x14ac:dyDescent="0.25">
      <c r="B225" s="85">
        <v>23</v>
      </c>
      <c r="C225" s="108" t="s">
        <v>406</v>
      </c>
      <c r="D225" s="85" t="s">
        <v>3</v>
      </c>
      <c r="E225" s="85" t="s">
        <v>144</v>
      </c>
      <c r="F225" s="85" t="s">
        <v>96</v>
      </c>
      <c r="G225" s="85" t="s">
        <v>34</v>
      </c>
      <c r="H225" s="85">
        <v>16</v>
      </c>
      <c r="I225" s="185">
        <v>60</v>
      </c>
      <c r="J225" s="186" t="s">
        <v>1053</v>
      </c>
      <c r="K225" s="188" t="s">
        <v>937</v>
      </c>
    </row>
    <row r="226" spans="2:11" ht="174" customHeight="1" x14ac:dyDescent="0.25">
      <c r="B226" s="111"/>
      <c r="C226" s="113" t="s">
        <v>224</v>
      </c>
      <c r="D226" s="85" t="s">
        <v>557</v>
      </c>
      <c r="E226" s="85" t="s">
        <v>5</v>
      </c>
      <c r="F226" s="85" t="s">
        <v>96</v>
      </c>
      <c r="G226" s="85" t="s">
        <v>89</v>
      </c>
      <c r="H226" s="85" t="s">
        <v>581</v>
      </c>
      <c r="I226" s="259" t="s">
        <v>52</v>
      </c>
      <c r="J226" s="260" t="s">
        <v>52</v>
      </c>
      <c r="K226" s="249" t="s">
        <v>52</v>
      </c>
    </row>
    <row r="227" spans="2:11" ht="68.25" customHeight="1" x14ac:dyDescent="0.25">
      <c r="B227" s="111"/>
      <c r="C227" s="113" t="s">
        <v>76</v>
      </c>
      <c r="D227" s="85" t="s">
        <v>3</v>
      </c>
      <c r="E227" s="85" t="s">
        <v>4</v>
      </c>
      <c r="F227" s="85" t="s">
        <v>96</v>
      </c>
      <c r="G227" s="85" t="s">
        <v>62</v>
      </c>
      <c r="H227" s="74">
        <v>1.1000000000000001</v>
      </c>
      <c r="I227" s="200">
        <v>1</v>
      </c>
      <c r="J227" s="186">
        <f>H227/I227%</f>
        <v>110</v>
      </c>
      <c r="K227" s="188" t="s">
        <v>938</v>
      </c>
    </row>
    <row r="228" spans="2:11" ht="148.5" customHeight="1" x14ac:dyDescent="0.25">
      <c r="B228" s="111"/>
      <c r="C228" s="113" t="s">
        <v>77</v>
      </c>
      <c r="D228" s="85" t="s">
        <v>3</v>
      </c>
      <c r="E228" s="85" t="s">
        <v>579</v>
      </c>
      <c r="F228" s="85" t="s">
        <v>96</v>
      </c>
      <c r="G228" s="85" t="s">
        <v>63</v>
      </c>
      <c r="H228" s="85" t="s">
        <v>306</v>
      </c>
      <c r="I228" s="185" t="s">
        <v>306</v>
      </c>
      <c r="J228" s="186">
        <v>100</v>
      </c>
      <c r="K228" s="188" t="s">
        <v>939</v>
      </c>
    </row>
    <row r="229" spans="2:11" s="10" customFormat="1" ht="115.5" customHeight="1" x14ac:dyDescent="0.25">
      <c r="B229" s="111"/>
      <c r="C229" s="108" t="s">
        <v>580</v>
      </c>
      <c r="D229" s="85" t="s">
        <v>3</v>
      </c>
      <c r="E229" s="85" t="s">
        <v>337</v>
      </c>
      <c r="F229" s="85" t="s">
        <v>96</v>
      </c>
      <c r="G229" s="85" t="s">
        <v>339</v>
      </c>
      <c r="H229" s="85">
        <v>12</v>
      </c>
      <c r="I229" s="251">
        <v>32</v>
      </c>
      <c r="J229" s="249" t="s">
        <v>717</v>
      </c>
      <c r="K229" s="177" t="s">
        <v>804</v>
      </c>
    </row>
    <row r="230" spans="2:11" ht="104.25" customHeight="1" x14ac:dyDescent="0.25">
      <c r="B230" s="111"/>
      <c r="C230" s="79" t="s">
        <v>407</v>
      </c>
      <c r="D230" s="85" t="s">
        <v>3</v>
      </c>
      <c r="E230" s="85" t="s">
        <v>5</v>
      </c>
      <c r="F230" s="85" t="s">
        <v>96</v>
      </c>
      <c r="G230" s="227" t="s">
        <v>89</v>
      </c>
      <c r="H230" s="85">
        <v>35.9</v>
      </c>
      <c r="I230" s="196">
        <v>32.6</v>
      </c>
      <c r="J230" s="186">
        <f>H230/I230*100</f>
        <v>110.12269938650306</v>
      </c>
      <c r="K230" s="188" t="s">
        <v>797</v>
      </c>
    </row>
    <row r="231" spans="2:11" ht="104.25" customHeight="1" x14ac:dyDescent="0.25">
      <c r="B231" s="309"/>
      <c r="C231" s="349" t="s">
        <v>408</v>
      </c>
      <c r="D231" s="309" t="s">
        <v>3</v>
      </c>
      <c r="E231" s="85" t="s">
        <v>363</v>
      </c>
      <c r="F231" s="309" t="s">
        <v>96</v>
      </c>
      <c r="G231" s="353" t="s">
        <v>103</v>
      </c>
      <c r="H231" s="85">
        <v>981</v>
      </c>
      <c r="I231" s="185">
        <v>981</v>
      </c>
      <c r="J231" s="319">
        <f t="shared" ref="J231" si="7">I231/H231%</f>
        <v>100</v>
      </c>
      <c r="K231" s="361" t="s">
        <v>803</v>
      </c>
    </row>
    <row r="232" spans="2:11" ht="104.25" customHeight="1" x14ac:dyDescent="0.25">
      <c r="B232" s="309"/>
      <c r="C232" s="349"/>
      <c r="D232" s="309"/>
      <c r="E232" s="85" t="s">
        <v>18</v>
      </c>
      <c r="F232" s="309"/>
      <c r="G232" s="440"/>
      <c r="H232" s="85">
        <v>9</v>
      </c>
      <c r="I232" s="196">
        <v>9</v>
      </c>
      <c r="J232" s="320"/>
      <c r="K232" s="362"/>
    </row>
    <row r="233" spans="2:11" ht="19.5" customHeight="1" x14ac:dyDescent="0.25">
      <c r="B233" s="57"/>
      <c r="C233" s="53" t="s">
        <v>75</v>
      </c>
      <c r="D233" s="57" t="s">
        <v>89</v>
      </c>
      <c r="E233" s="52" t="s">
        <v>18</v>
      </c>
      <c r="F233" s="57" t="s">
        <v>89</v>
      </c>
      <c r="G233" s="57" t="s">
        <v>89</v>
      </c>
      <c r="H233" s="52">
        <f>H232</f>
        <v>9</v>
      </c>
      <c r="I233" s="52">
        <f>I232</f>
        <v>9</v>
      </c>
      <c r="J233" s="48">
        <f>I233/H233*100</f>
        <v>100</v>
      </c>
      <c r="K233" s="57"/>
    </row>
    <row r="234" spans="2:11" ht="37.5" x14ac:dyDescent="0.25">
      <c r="B234" s="441"/>
      <c r="C234" s="349" t="s">
        <v>661</v>
      </c>
      <c r="D234" s="309" t="s">
        <v>3</v>
      </c>
      <c r="E234" s="85" t="s">
        <v>660</v>
      </c>
      <c r="F234" s="309" t="s">
        <v>96</v>
      </c>
      <c r="G234" s="353" t="s">
        <v>103</v>
      </c>
      <c r="H234" s="85">
        <v>310</v>
      </c>
      <c r="I234" s="185">
        <v>624</v>
      </c>
      <c r="J234" s="186" t="s">
        <v>789</v>
      </c>
      <c r="K234" s="361" t="s">
        <v>802</v>
      </c>
    </row>
    <row r="235" spans="2:11" ht="80.25" customHeight="1" x14ac:dyDescent="0.25">
      <c r="B235" s="441"/>
      <c r="C235" s="349"/>
      <c r="D235" s="309"/>
      <c r="E235" s="85" t="s">
        <v>18</v>
      </c>
      <c r="F235" s="309"/>
      <c r="G235" s="440"/>
      <c r="H235" s="85">
        <v>172</v>
      </c>
      <c r="I235" s="185">
        <v>167.7</v>
      </c>
      <c r="J235" s="186">
        <f t="shared" ref="J235" si="8">I235/H235%</f>
        <v>97.5</v>
      </c>
      <c r="K235" s="362"/>
    </row>
    <row r="236" spans="2:11" ht="19.5" customHeight="1" x14ac:dyDescent="0.25">
      <c r="B236" s="57"/>
      <c r="C236" s="53" t="s">
        <v>75</v>
      </c>
      <c r="D236" s="57" t="s">
        <v>89</v>
      </c>
      <c r="E236" s="52" t="s">
        <v>18</v>
      </c>
      <c r="F236" s="57" t="s">
        <v>89</v>
      </c>
      <c r="G236" s="57" t="s">
        <v>89</v>
      </c>
      <c r="H236" s="52">
        <f>H235</f>
        <v>172</v>
      </c>
      <c r="I236" s="52">
        <f>I235</f>
        <v>167.7</v>
      </c>
      <c r="J236" s="48">
        <f>I236/H236*100</f>
        <v>97.5</v>
      </c>
      <c r="K236" s="57"/>
    </row>
    <row r="237" spans="2:11" s="10" customFormat="1" ht="85.5" customHeight="1" x14ac:dyDescent="0.25">
      <c r="B237" s="85">
        <v>25</v>
      </c>
      <c r="C237" s="108" t="s">
        <v>662</v>
      </c>
      <c r="D237" s="85" t="s">
        <v>3</v>
      </c>
      <c r="E237" s="85" t="s">
        <v>569</v>
      </c>
      <c r="F237" s="85" t="s">
        <v>96</v>
      </c>
      <c r="G237" s="85" t="s">
        <v>35</v>
      </c>
      <c r="H237" s="85">
        <v>50</v>
      </c>
      <c r="I237" s="185">
        <v>50</v>
      </c>
      <c r="J237" s="186">
        <f t="shared" ref="J237:J239" si="9">I237/H237%</f>
        <v>100</v>
      </c>
      <c r="K237" s="188" t="s">
        <v>798</v>
      </c>
    </row>
    <row r="238" spans="2:11" ht="30.75" customHeight="1" x14ac:dyDescent="0.25">
      <c r="B238" s="309">
        <v>26</v>
      </c>
      <c r="C238" s="349" t="s">
        <v>663</v>
      </c>
      <c r="D238" s="309" t="s">
        <v>3</v>
      </c>
      <c r="E238" s="85" t="s">
        <v>4</v>
      </c>
      <c r="F238" s="309" t="s">
        <v>96</v>
      </c>
      <c r="G238" s="309" t="s">
        <v>36</v>
      </c>
      <c r="H238" s="85">
        <v>95</v>
      </c>
      <c r="I238" s="185">
        <v>99.8</v>
      </c>
      <c r="J238" s="186">
        <f>I238/H238*100</f>
        <v>105.05263157894737</v>
      </c>
      <c r="K238" s="361" t="s">
        <v>799</v>
      </c>
    </row>
    <row r="239" spans="2:11" ht="49.5" customHeight="1" x14ac:dyDescent="0.25">
      <c r="B239" s="309"/>
      <c r="C239" s="349"/>
      <c r="D239" s="309"/>
      <c r="E239" s="85" t="s">
        <v>18</v>
      </c>
      <c r="F239" s="309"/>
      <c r="G239" s="309"/>
      <c r="H239" s="85">
        <v>8.1999999999999993</v>
      </c>
      <c r="I239" s="185">
        <v>8.1999999999999993</v>
      </c>
      <c r="J239" s="186">
        <f t="shared" si="9"/>
        <v>100</v>
      </c>
      <c r="K239" s="362"/>
    </row>
    <row r="240" spans="2:11" ht="19.5" customHeight="1" x14ac:dyDescent="0.25">
      <c r="B240" s="57"/>
      <c r="C240" s="53" t="s">
        <v>75</v>
      </c>
      <c r="D240" s="57" t="s">
        <v>89</v>
      </c>
      <c r="E240" s="52" t="s">
        <v>18</v>
      </c>
      <c r="F240" s="57" t="s">
        <v>89</v>
      </c>
      <c r="G240" s="57" t="s">
        <v>89</v>
      </c>
      <c r="H240" s="52">
        <f>H239</f>
        <v>8.1999999999999993</v>
      </c>
      <c r="I240" s="52">
        <f>I239</f>
        <v>8.1999999999999993</v>
      </c>
      <c r="J240" s="48">
        <f>I240/H240*100</f>
        <v>100</v>
      </c>
      <c r="K240" s="52"/>
    </row>
    <row r="241" spans="1:11" x14ac:dyDescent="0.25">
      <c r="B241" s="57"/>
      <c r="C241" s="53" t="s">
        <v>333</v>
      </c>
      <c r="D241" s="57" t="s">
        <v>89</v>
      </c>
      <c r="E241" s="52" t="s">
        <v>18</v>
      </c>
      <c r="F241" s="57" t="s">
        <v>89</v>
      </c>
      <c r="G241" s="57" t="s">
        <v>89</v>
      </c>
      <c r="H241" s="56">
        <f>0+H242+0</f>
        <v>189.2</v>
      </c>
      <c r="I241" s="56">
        <f>0+I242+0</f>
        <v>184.89999999999998</v>
      </c>
      <c r="J241" s="48">
        <f t="shared" ref="J241:J242" si="10">I241/H241*100</f>
        <v>97.72727272727272</v>
      </c>
      <c r="K241" s="176"/>
    </row>
    <row r="242" spans="1:11" x14ac:dyDescent="0.25">
      <c r="B242" s="57"/>
      <c r="C242" s="53" t="s">
        <v>75</v>
      </c>
      <c r="D242" s="57" t="s">
        <v>89</v>
      </c>
      <c r="E242" s="52" t="s">
        <v>18</v>
      </c>
      <c r="F242" s="57" t="s">
        <v>89</v>
      </c>
      <c r="G242" s="57" t="s">
        <v>89</v>
      </c>
      <c r="H242" s="56">
        <f>H240+0+H236+H233+0+0+0</f>
        <v>189.2</v>
      </c>
      <c r="I242" s="56">
        <f>I240+0+I236+I233+0+0+0</f>
        <v>184.89999999999998</v>
      </c>
      <c r="J242" s="48">
        <f t="shared" si="10"/>
        <v>97.72727272727272</v>
      </c>
      <c r="K242" s="176"/>
    </row>
    <row r="243" spans="1:11" ht="26.25" customHeight="1" x14ac:dyDescent="0.3">
      <c r="A243" t="s">
        <v>1035</v>
      </c>
      <c r="B243" s="11"/>
      <c r="C243" s="345" t="s">
        <v>64</v>
      </c>
      <c r="D243" s="346"/>
      <c r="E243" s="346"/>
      <c r="F243" s="346"/>
      <c r="G243" s="346"/>
      <c r="H243" s="346"/>
      <c r="I243" s="346"/>
      <c r="J243" s="346"/>
      <c r="K243" s="346"/>
    </row>
    <row r="244" spans="1:11" ht="99.75" customHeight="1" x14ac:dyDescent="0.25">
      <c r="B244" s="111"/>
      <c r="C244" s="79" t="s">
        <v>409</v>
      </c>
      <c r="D244" s="85" t="s">
        <v>223</v>
      </c>
      <c r="E244" s="85" t="s">
        <v>74</v>
      </c>
      <c r="F244" s="85" t="s">
        <v>96</v>
      </c>
      <c r="G244" s="227" t="s">
        <v>89</v>
      </c>
      <c r="H244" s="85">
        <v>7.7</v>
      </c>
      <c r="I244" s="185">
        <v>8.0399999999999991</v>
      </c>
      <c r="J244" s="186">
        <f>H244/I244*100</f>
        <v>95.771144278606982</v>
      </c>
      <c r="K244" s="297" t="s">
        <v>1092</v>
      </c>
    </row>
    <row r="245" spans="1:11" ht="102" customHeight="1" x14ac:dyDescent="0.25">
      <c r="B245" s="111"/>
      <c r="C245" s="79" t="s">
        <v>410</v>
      </c>
      <c r="D245" s="85" t="s">
        <v>149</v>
      </c>
      <c r="E245" s="85" t="s">
        <v>74</v>
      </c>
      <c r="F245" s="85" t="s">
        <v>96</v>
      </c>
      <c r="G245" s="227" t="s">
        <v>89</v>
      </c>
      <c r="H245" s="85">
        <v>3.83</v>
      </c>
      <c r="I245" s="185">
        <v>3.2</v>
      </c>
      <c r="J245" s="186">
        <f>H245/I245*100</f>
        <v>119.68749999999999</v>
      </c>
      <c r="K245" s="188" t="s">
        <v>800</v>
      </c>
    </row>
    <row r="246" spans="1:11" ht="52.5" customHeight="1" x14ac:dyDescent="0.25">
      <c r="B246" s="309">
        <v>27</v>
      </c>
      <c r="C246" s="349" t="s">
        <v>411</v>
      </c>
      <c r="D246" s="309" t="s">
        <v>3</v>
      </c>
      <c r="E246" s="85" t="s">
        <v>569</v>
      </c>
      <c r="F246" s="309" t="s">
        <v>96</v>
      </c>
      <c r="G246" s="309" t="s">
        <v>31</v>
      </c>
      <c r="H246" s="85">
        <v>8</v>
      </c>
      <c r="I246" s="185">
        <v>8</v>
      </c>
      <c r="J246" s="186">
        <f>I246/H246%</f>
        <v>100</v>
      </c>
      <c r="K246" s="361" t="s">
        <v>801</v>
      </c>
    </row>
    <row r="247" spans="1:11" ht="145.5" customHeight="1" x14ac:dyDescent="0.25">
      <c r="B247" s="309"/>
      <c r="C247" s="349"/>
      <c r="D247" s="309"/>
      <c r="E247" s="85" t="s">
        <v>18</v>
      </c>
      <c r="F247" s="309"/>
      <c r="G247" s="309"/>
      <c r="H247" s="85">
        <v>99</v>
      </c>
      <c r="I247" s="185">
        <v>87.1</v>
      </c>
      <c r="J247" s="186">
        <f>I247/H247%</f>
        <v>87.979797979797979</v>
      </c>
      <c r="K247" s="362"/>
    </row>
    <row r="248" spans="1:11" ht="19.5" customHeight="1" x14ac:dyDescent="0.25">
      <c r="B248" s="57"/>
      <c r="C248" s="53" t="s">
        <v>75</v>
      </c>
      <c r="D248" s="57" t="s">
        <v>89</v>
      </c>
      <c r="E248" s="52" t="s">
        <v>18</v>
      </c>
      <c r="F248" s="57" t="s">
        <v>89</v>
      </c>
      <c r="G248" s="57" t="s">
        <v>89</v>
      </c>
      <c r="H248" s="52">
        <f>H247</f>
        <v>99</v>
      </c>
      <c r="I248" s="52">
        <f>I247</f>
        <v>87.1</v>
      </c>
      <c r="J248" s="48">
        <f>I248/H248*100</f>
        <v>87.979797979797965</v>
      </c>
      <c r="K248" s="52"/>
    </row>
    <row r="249" spans="1:11" ht="104.25" customHeight="1" x14ac:dyDescent="0.25">
      <c r="B249" s="111"/>
      <c r="C249" s="108" t="s">
        <v>412</v>
      </c>
      <c r="D249" s="85" t="s">
        <v>3</v>
      </c>
      <c r="E249" s="85" t="s">
        <v>4</v>
      </c>
      <c r="F249" s="85" t="s">
        <v>96</v>
      </c>
      <c r="G249" s="227" t="s">
        <v>89</v>
      </c>
      <c r="H249" s="3">
        <v>76</v>
      </c>
      <c r="I249" s="196">
        <v>82.4</v>
      </c>
      <c r="J249" s="186">
        <f t="shared" ref="J249:J253" si="11">I249/H249%</f>
        <v>108.42105263157896</v>
      </c>
      <c r="K249" s="198" t="s">
        <v>1005</v>
      </c>
    </row>
    <row r="250" spans="1:11" ht="108.75" customHeight="1" x14ac:dyDescent="0.25">
      <c r="B250" s="85">
        <v>28</v>
      </c>
      <c r="C250" s="108" t="s">
        <v>413</v>
      </c>
      <c r="D250" s="85" t="s">
        <v>3</v>
      </c>
      <c r="E250" s="85" t="s">
        <v>569</v>
      </c>
      <c r="F250" s="85" t="s">
        <v>96</v>
      </c>
      <c r="G250" s="85" t="s">
        <v>31</v>
      </c>
      <c r="H250" s="85">
        <v>20</v>
      </c>
      <c r="I250" s="185">
        <v>20</v>
      </c>
      <c r="J250" s="186">
        <f t="shared" si="11"/>
        <v>100</v>
      </c>
      <c r="K250" s="188" t="s">
        <v>805</v>
      </c>
    </row>
    <row r="251" spans="1:11" ht="77.25" customHeight="1" x14ac:dyDescent="0.25">
      <c r="B251" s="111"/>
      <c r="C251" s="108" t="s">
        <v>414</v>
      </c>
      <c r="D251" s="85" t="s">
        <v>149</v>
      </c>
      <c r="E251" s="85" t="s">
        <v>15</v>
      </c>
      <c r="F251" s="85" t="s">
        <v>96</v>
      </c>
      <c r="G251" s="227" t="s">
        <v>89</v>
      </c>
      <c r="H251" s="85">
        <v>9.5</v>
      </c>
      <c r="I251" s="185" t="s">
        <v>52</v>
      </c>
      <c r="J251" s="185" t="s">
        <v>52</v>
      </c>
      <c r="K251" s="188" t="s">
        <v>806</v>
      </c>
    </row>
    <row r="252" spans="1:11" ht="110.25" customHeight="1" x14ac:dyDescent="0.25">
      <c r="B252" s="85">
        <v>29</v>
      </c>
      <c r="C252" s="108" t="s">
        <v>567</v>
      </c>
      <c r="D252" s="85" t="s">
        <v>3</v>
      </c>
      <c r="E252" s="85" t="s">
        <v>569</v>
      </c>
      <c r="F252" s="85" t="s">
        <v>96</v>
      </c>
      <c r="G252" s="85" t="s">
        <v>37</v>
      </c>
      <c r="H252" s="85">
        <v>2</v>
      </c>
      <c r="I252" s="185">
        <v>4</v>
      </c>
      <c r="J252" s="186" t="s">
        <v>789</v>
      </c>
      <c r="K252" s="188" t="s">
        <v>807</v>
      </c>
    </row>
    <row r="253" spans="1:11" ht="85.5" customHeight="1" x14ac:dyDescent="0.25">
      <c r="B253" s="309"/>
      <c r="C253" s="349" t="s">
        <v>415</v>
      </c>
      <c r="D253" s="309" t="s">
        <v>3</v>
      </c>
      <c r="E253" s="85" t="s">
        <v>569</v>
      </c>
      <c r="F253" s="309" t="s">
        <v>96</v>
      </c>
      <c r="G253" s="309" t="s">
        <v>31</v>
      </c>
      <c r="H253" s="85">
        <v>5</v>
      </c>
      <c r="I253" s="192">
        <v>5</v>
      </c>
      <c r="J253" s="319">
        <f t="shared" si="11"/>
        <v>100</v>
      </c>
      <c r="K253" s="361" t="s">
        <v>1081</v>
      </c>
    </row>
    <row r="254" spans="1:11" ht="85.5" customHeight="1" x14ac:dyDescent="0.25">
      <c r="B254" s="309"/>
      <c r="C254" s="349"/>
      <c r="D254" s="309"/>
      <c r="E254" s="85" t="s">
        <v>18</v>
      </c>
      <c r="F254" s="309"/>
      <c r="G254" s="309"/>
      <c r="H254" s="85">
        <v>2</v>
      </c>
      <c r="I254" s="186">
        <v>2</v>
      </c>
      <c r="J254" s="320"/>
      <c r="K254" s="362"/>
    </row>
    <row r="255" spans="1:11" ht="19.5" customHeight="1" x14ac:dyDescent="0.25">
      <c r="B255" s="57"/>
      <c r="C255" s="53" t="s">
        <v>75</v>
      </c>
      <c r="D255" s="57" t="s">
        <v>89</v>
      </c>
      <c r="E255" s="52" t="s">
        <v>18</v>
      </c>
      <c r="F255" s="57" t="s">
        <v>89</v>
      </c>
      <c r="G255" s="57" t="s">
        <v>89</v>
      </c>
      <c r="H255" s="52">
        <f>H254</f>
        <v>2</v>
      </c>
      <c r="I255" s="62">
        <f>I254</f>
        <v>2</v>
      </c>
      <c r="J255" s="48">
        <f>I255/H255*100</f>
        <v>100</v>
      </c>
      <c r="K255" s="52"/>
    </row>
    <row r="256" spans="1:11" ht="78" customHeight="1" x14ac:dyDescent="0.25">
      <c r="B256" s="111"/>
      <c r="C256" s="79" t="s">
        <v>416</v>
      </c>
      <c r="D256" s="85" t="s">
        <v>3</v>
      </c>
      <c r="E256" s="85" t="s">
        <v>10</v>
      </c>
      <c r="F256" s="85" t="s">
        <v>96</v>
      </c>
      <c r="G256" s="227" t="s">
        <v>89</v>
      </c>
      <c r="H256" s="85">
        <v>11.4</v>
      </c>
      <c r="I256" s="196">
        <v>12.3</v>
      </c>
      <c r="J256" s="186">
        <v>92.7</v>
      </c>
      <c r="K256" s="297" t="s">
        <v>940</v>
      </c>
    </row>
    <row r="257" spans="1:11" ht="93.75" customHeight="1" x14ac:dyDescent="0.25">
      <c r="B257" s="85">
        <v>30</v>
      </c>
      <c r="C257" s="108" t="s">
        <v>417</v>
      </c>
      <c r="D257" s="85" t="s">
        <v>3</v>
      </c>
      <c r="E257" s="85" t="s">
        <v>4</v>
      </c>
      <c r="F257" s="85" t="s">
        <v>96</v>
      </c>
      <c r="G257" s="85" t="s">
        <v>38</v>
      </c>
      <c r="H257" s="3">
        <v>45</v>
      </c>
      <c r="I257" s="196">
        <v>59.7</v>
      </c>
      <c r="J257" s="186">
        <f t="shared" ref="J257:J267" si="12">I257/H257%</f>
        <v>132.66666666666666</v>
      </c>
      <c r="K257" s="198" t="s">
        <v>808</v>
      </c>
    </row>
    <row r="258" spans="1:11" ht="85.5" customHeight="1" x14ac:dyDescent="0.25">
      <c r="B258" s="85">
        <v>31</v>
      </c>
      <c r="C258" s="108" t="s">
        <v>418</v>
      </c>
      <c r="D258" s="85" t="s">
        <v>3</v>
      </c>
      <c r="E258" s="85" t="s">
        <v>4</v>
      </c>
      <c r="F258" s="85" t="s">
        <v>96</v>
      </c>
      <c r="G258" s="85" t="s">
        <v>653</v>
      </c>
      <c r="H258" s="85">
        <v>99.9</v>
      </c>
      <c r="I258" s="196">
        <v>100</v>
      </c>
      <c r="J258" s="186">
        <f t="shared" si="12"/>
        <v>100.10010010010009</v>
      </c>
      <c r="K258" s="188" t="s">
        <v>810</v>
      </c>
    </row>
    <row r="259" spans="1:11" ht="101.25" customHeight="1" x14ac:dyDescent="0.25">
      <c r="B259" s="111"/>
      <c r="C259" s="108" t="s">
        <v>419</v>
      </c>
      <c r="D259" s="85" t="s">
        <v>3</v>
      </c>
      <c r="E259" s="85" t="s">
        <v>4</v>
      </c>
      <c r="F259" s="85" t="s">
        <v>96</v>
      </c>
      <c r="G259" s="227" t="s">
        <v>89</v>
      </c>
      <c r="H259" s="3">
        <v>40</v>
      </c>
      <c r="I259" s="196">
        <v>78.5</v>
      </c>
      <c r="J259" s="186" t="s">
        <v>789</v>
      </c>
      <c r="K259" s="198" t="s">
        <v>811</v>
      </c>
    </row>
    <row r="260" spans="1:11" ht="131.25" x14ac:dyDescent="0.25">
      <c r="B260" s="85">
        <v>32</v>
      </c>
      <c r="C260" s="108" t="s">
        <v>420</v>
      </c>
      <c r="D260" s="85" t="s">
        <v>3</v>
      </c>
      <c r="E260" s="85" t="s">
        <v>23</v>
      </c>
      <c r="F260" s="85" t="s">
        <v>96</v>
      </c>
      <c r="G260" s="85" t="s">
        <v>31</v>
      </c>
      <c r="H260" s="85">
        <v>20</v>
      </c>
      <c r="I260" s="185">
        <v>20</v>
      </c>
      <c r="J260" s="186">
        <f t="shared" si="12"/>
        <v>100</v>
      </c>
      <c r="K260" s="188" t="s">
        <v>812</v>
      </c>
    </row>
    <row r="261" spans="1:11" ht="106.5" customHeight="1" x14ac:dyDescent="0.25">
      <c r="B261" s="111"/>
      <c r="C261" s="108" t="s">
        <v>421</v>
      </c>
      <c r="D261" s="85" t="s">
        <v>3</v>
      </c>
      <c r="E261" s="85" t="s">
        <v>4</v>
      </c>
      <c r="F261" s="85" t="s">
        <v>96</v>
      </c>
      <c r="G261" s="227" t="s">
        <v>89</v>
      </c>
      <c r="H261" s="3">
        <v>40</v>
      </c>
      <c r="I261" s="196">
        <v>48.4</v>
      </c>
      <c r="J261" s="186">
        <f t="shared" si="12"/>
        <v>120.99999999999999</v>
      </c>
      <c r="K261" s="198" t="s">
        <v>790</v>
      </c>
    </row>
    <row r="262" spans="1:11" ht="108" customHeight="1" x14ac:dyDescent="0.25">
      <c r="B262" s="85">
        <v>33</v>
      </c>
      <c r="C262" s="108" t="s">
        <v>422</v>
      </c>
      <c r="D262" s="85" t="s">
        <v>3</v>
      </c>
      <c r="E262" s="85" t="s">
        <v>23</v>
      </c>
      <c r="F262" s="85" t="s">
        <v>96</v>
      </c>
      <c r="G262" s="85" t="s">
        <v>31</v>
      </c>
      <c r="H262" s="85">
        <v>1</v>
      </c>
      <c r="I262" s="185">
        <v>1</v>
      </c>
      <c r="J262" s="186">
        <f t="shared" si="12"/>
        <v>100</v>
      </c>
      <c r="K262" s="188" t="s">
        <v>813</v>
      </c>
    </row>
    <row r="263" spans="1:11" ht="87" customHeight="1" x14ac:dyDescent="0.25">
      <c r="B263" s="111"/>
      <c r="C263" s="108" t="s">
        <v>423</v>
      </c>
      <c r="D263" s="85" t="s">
        <v>3</v>
      </c>
      <c r="E263" s="85" t="s">
        <v>664</v>
      </c>
      <c r="F263" s="85" t="s">
        <v>96</v>
      </c>
      <c r="G263" s="227" t="s">
        <v>89</v>
      </c>
      <c r="H263" s="85">
        <v>2.8</v>
      </c>
      <c r="I263" s="185">
        <v>3.9</v>
      </c>
      <c r="J263" s="186">
        <v>71.8</v>
      </c>
      <c r="K263" s="297" t="s">
        <v>1091</v>
      </c>
    </row>
    <row r="264" spans="1:11" ht="100.5" customHeight="1" x14ac:dyDescent="0.25">
      <c r="B264" s="85">
        <v>34</v>
      </c>
      <c r="C264" s="108" t="s">
        <v>424</v>
      </c>
      <c r="D264" s="85" t="s">
        <v>3</v>
      </c>
      <c r="E264" s="85" t="s">
        <v>39</v>
      </c>
      <c r="F264" s="85" t="s">
        <v>96</v>
      </c>
      <c r="G264" s="85" t="s">
        <v>31</v>
      </c>
      <c r="H264" s="85">
        <v>0.48</v>
      </c>
      <c r="I264" s="185">
        <v>0.79</v>
      </c>
      <c r="J264" s="186">
        <v>60.8</v>
      </c>
      <c r="K264" s="297" t="s">
        <v>1028</v>
      </c>
    </row>
    <row r="265" spans="1:11" ht="112.5" x14ac:dyDescent="0.25">
      <c r="B265" s="85">
        <v>35</v>
      </c>
      <c r="C265" s="108" t="s">
        <v>425</v>
      </c>
      <c r="D265" s="85" t="s">
        <v>3</v>
      </c>
      <c r="E265" s="85" t="s">
        <v>40</v>
      </c>
      <c r="F265" s="85" t="s">
        <v>96</v>
      </c>
      <c r="G265" s="85" t="s">
        <v>568</v>
      </c>
      <c r="H265" s="85">
        <v>11846</v>
      </c>
      <c r="I265" s="187">
        <v>43558</v>
      </c>
      <c r="J265" s="186" t="s">
        <v>814</v>
      </c>
      <c r="K265" s="188" t="s">
        <v>1080</v>
      </c>
    </row>
    <row r="266" spans="1:11" ht="78" customHeight="1" x14ac:dyDescent="0.25">
      <c r="B266" s="111"/>
      <c r="C266" s="108" t="s">
        <v>426</v>
      </c>
      <c r="D266" s="85" t="s">
        <v>3</v>
      </c>
      <c r="E266" s="85" t="s">
        <v>4</v>
      </c>
      <c r="F266" s="85" t="s">
        <v>96</v>
      </c>
      <c r="G266" s="227" t="s">
        <v>89</v>
      </c>
      <c r="H266" s="3">
        <v>19</v>
      </c>
      <c r="I266" s="196">
        <v>16.899999999999999</v>
      </c>
      <c r="J266" s="186">
        <v>112.4</v>
      </c>
      <c r="K266" s="198" t="s">
        <v>815</v>
      </c>
    </row>
    <row r="267" spans="1:11" ht="139.5" customHeight="1" x14ac:dyDescent="0.25">
      <c r="B267" s="85">
        <v>36</v>
      </c>
      <c r="C267" s="108" t="s">
        <v>642</v>
      </c>
      <c r="D267" s="85" t="s">
        <v>3</v>
      </c>
      <c r="E267" s="85" t="s">
        <v>337</v>
      </c>
      <c r="F267" s="85" t="s">
        <v>96</v>
      </c>
      <c r="G267" s="85" t="s">
        <v>31</v>
      </c>
      <c r="H267" s="85">
        <v>20</v>
      </c>
      <c r="I267" s="185">
        <v>29</v>
      </c>
      <c r="J267" s="186">
        <f t="shared" si="12"/>
        <v>145</v>
      </c>
      <c r="K267" s="188" t="s">
        <v>816</v>
      </c>
    </row>
    <row r="268" spans="1:11" x14ac:dyDescent="0.25">
      <c r="B268" s="57"/>
      <c r="C268" s="53" t="s">
        <v>335</v>
      </c>
      <c r="D268" s="57" t="s">
        <v>89</v>
      </c>
      <c r="E268" s="52" t="s">
        <v>18</v>
      </c>
      <c r="F268" s="57" t="s">
        <v>89</v>
      </c>
      <c r="G268" s="57" t="s">
        <v>89</v>
      </c>
      <c r="H268" s="141">
        <f>0+H269+0</f>
        <v>101</v>
      </c>
      <c r="I268" s="141">
        <f>0+I269+0</f>
        <v>89.1</v>
      </c>
      <c r="J268" s="141">
        <f>I268/H268*100</f>
        <v>88.217821782178206</v>
      </c>
      <c r="K268" s="141"/>
    </row>
    <row r="269" spans="1:11" x14ac:dyDescent="0.25">
      <c r="B269" s="57"/>
      <c r="C269" s="53" t="s">
        <v>75</v>
      </c>
      <c r="D269" s="57" t="s">
        <v>89</v>
      </c>
      <c r="E269" s="52" t="s">
        <v>18</v>
      </c>
      <c r="F269" s="57" t="s">
        <v>89</v>
      </c>
      <c r="G269" s="57" t="s">
        <v>89</v>
      </c>
      <c r="H269" s="141">
        <f>H248+H255</f>
        <v>101</v>
      </c>
      <c r="I269" s="141">
        <f>I248+I255</f>
        <v>89.1</v>
      </c>
      <c r="J269" s="141">
        <f>I269/H269*100</f>
        <v>88.217821782178206</v>
      </c>
      <c r="K269" s="141"/>
    </row>
    <row r="270" spans="1:11" ht="26.25" customHeight="1" x14ac:dyDescent="0.3">
      <c r="A270" t="s">
        <v>1035</v>
      </c>
      <c r="B270" s="11"/>
      <c r="C270" s="345" t="s">
        <v>65</v>
      </c>
      <c r="D270" s="346"/>
      <c r="E270" s="346"/>
      <c r="F270" s="346"/>
      <c r="G270" s="346"/>
      <c r="H270" s="346"/>
      <c r="I270" s="346"/>
      <c r="J270" s="346"/>
      <c r="K270" s="346"/>
    </row>
    <row r="271" spans="1:11" ht="93.75" x14ac:dyDescent="0.25">
      <c r="B271" s="111"/>
      <c r="C271" s="108" t="s">
        <v>427</v>
      </c>
      <c r="D271" s="85" t="s">
        <v>3</v>
      </c>
      <c r="E271" s="85" t="s">
        <v>4</v>
      </c>
      <c r="F271" s="85" t="s">
        <v>96</v>
      </c>
      <c r="G271" s="227" t="s">
        <v>89</v>
      </c>
      <c r="H271" s="3">
        <v>95</v>
      </c>
      <c r="I271" s="186">
        <v>91.9</v>
      </c>
      <c r="J271" s="186">
        <f>I271/H271%</f>
        <v>96.736842105263165</v>
      </c>
      <c r="K271" s="229" t="s">
        <v>1093</v>
      </c>
    </row>
    <row r="272" spans="1:11" ht="109.5" customHeight="1" x14ac:dyDescent="0.25">
      <c r="B272" s="85">
        <v>37</v>
      </c>
      <c r="C272" s="108" t="s">
        <v>428</v>
      </c>
      <c r="D272" s="85" t="s">
        <v>3</v>
      </c>
      <c r="E272" s="85" t="s">
        <v>23</v>
      </c>
      <c r="F272" s="85" t="s">
        <v>96</v>
      </c>
      <c r="G272" s="85" t="s">
        <v>31</v>
      </c>
      <c r="H272" s="85">
        <v>20</v>
      </c>
      <c r="I272" s="185">
        <v>91</v>
      </c>
      <c r="J272" s="186" t="s">
        <v>817</v>
      </c>
      <c r="K272" s="188" t="s">
        <v>818</v>
      </c>
    </row>
    <row r="273" spans="1:11" ht="174" customHeight="1" x14ac:dyDescent="0.25">
      <c r="B273" s="85">
        <v>38</v>
      </c>
      <c r="C273" s="108" t="s">
        <v>429</v>
      </c>
      <c r="D273" s="85" t="s">
        <v>3</v>
      </c>
      <c r="E273" s="85" t="s">
        <v>337</v>
      </c>
      <c r="F273" s="85" t="s">
        <v>96</v>
      </c>
      <c r="G273" s="85" t="s">
        <v>41</v>
      </c>
      <c r="H273" s="85">
        <v>47</v>
      </c>
      <c r="I273" s="185">
        <v>54</v>
      </c>
      <c r="J273" s="186">
        <f>I273/H273%</f>
        <v>114.8936170212766</v>
      </c>
      <c r="K273" s="188" t="s">
        <v>819</v>
      </c>
    </row>
    <row r="274" spans="1:11" ht="313.5" customHeight="1" x14ac:dyDescent="0.25">
      <c r="B274" s="111"/>
      <c r="C274" s="108" t="s">
        <v>430</v>
      </c>
      <c r="D274" s="85" t="s">
        <v>3</v>
      </c>
      <c r="E274" s="85" t="s">
        <v>4</v>
      </c>
      <c r="F274" s="85" t="s">
        <v>96</v>
      </c>
      <c r="G274" s="227" t="s">
        <v>89</v>
      </c>
      <c r="H274" s="3">
        <v>75</v>
      </c>
      <c r="I274" s="196">
        <v>100</v>
      </c>
      <c r="J274" s="186">
        <f>I274/H274%</f>
        <v>133.33333333333334</v>
      </c>
      <c r="K274" s="198" t="s">
        <v>820</v>
      </c>
    </row>
    <row r="275" spans="1:11" ht="131.25" x14ac:dyDescent="0.25">
      <c r="B275" s="85">
        <v>41</v>
      </c>
      <c r="C275" s="108" t="s">
        <v>431</v>
      </c>
      <c r="D275" s="85" t="s">
        <v>3</v>
      </c>
      <c r="E275" s="85" t="s">
        <v>570</v>
      </c>
      <c r="F275" s="85" t="s">
        <v>96</v>
      </c>
      <c r="G275" s="85" t="s">
        <v>42</v>
      </c>
      <c r="H275" s="85">
        <v>1</v>
      </c>
      <c r="I275" s="185">
        <v>1</v>
      </c>
      <c r="J275" s="186">
        <f>I275/H275*100</f>
        <v>100</v>
      </c>
      <c r="K275" s="188" t="s">
        <v>821</v>
      </c>
    </row>
    <row r="276" spans="1:11" ht="26.25" customHeight="1" x14ac:dyDescent="0.3">
      <c r="A276" t="s">
        <v>1035</v>
      </c>
      <c r="B276" s="11"/>
      <c r="C276" s="345" t="s">
        <v>66</v>
      </c>
      <c r="D276" s="346"/>
      <c r="E276" s="346"/>
      <c r="F276" s="346"/>
      <c r="G276" s="346"/>
      <c r="H276" s="346"/>
      <c r="I276" s="346"/>
      <c r="J276" s="346"/>
      <c r="K276" s="346"/>
    </row>
    <row r="277" spans="1:11" ht="123.75" customHeight="1" x14ac:dyDescent="0.25">
      <c r="B277" s="111"/>
      <c r="C277" s="108" t="s">
        <v>432</v>
      </c>
      <c r="D277" s="85" t="s">
        <v>3</v>
      </c>
      <c r="E277" s="85" t="s">
        <v>11</v>
      </c>
      <c r="F277" s="85" t="s">
        <v>96</v>
      </c>
      <c r="G277" s="227" t="s">
        <v>89</v>
      </c>
      <c r="H277" s="85">
        <v>95.2</v>
      </c>
      <c r="I277" s="185">
        <v>113.1</v>
      </c>
      <c r="J277" s="186">
        <f>I277/H277%</f>
        <v>118.80252100840335</v>
      </c>
      <c r="K277" s="188" t="s">
        <v>822</v>
      </c>
    </row>
    <row r="278" spans="1:11" ht="72" customHeight="1" x14ac:dyDescent="0.25">
      <c r="B278" s="309">
        <v>42</v>
      </c>
      <c r="C278" s="349" t="s">
        <v>433</v>
      </c>
      <c r="D278" s="309" t="s">
        <v>3</v>
      </c>
      <c r="E278" s="85" t="s">
        <v>569</v>
      </c>
      <c r="F278" s="309" t="s">
        <v>96</v>
      </c>
      <c r="G278" s="309" t="s">
        <v>43</v>
      </c>
      <c r="H278" s="85">
        <v>82</v>
      </c>
      <c r="I278" s="192">
        <v>82</v>
      </c>
      <c r="J278" s="319">
        <f>I278/H278%</f>
        <v>100</v>
      </c>
      <c r="K278" s="361" t="s">
        <v>823</v>
      </c>
    </row>
    <row r="279" spans="1:11" s="10" customFormat="1" ht="67.5" customHeight="1" x14ac:dyDescent="0.25">
      <c r="B279" s="309"/>
      <c r="C279" s="349"/>
      <c r="D279" s="309"/>
      <c r="E279" s="85" t="s">
        <v>18</v>
      </c>
      <c r="F279" s="309"/>
      <c r="G279" s="309"/>
      <c r="H279" s="85">
        <v>194.7</v>
      </c>
      <c r="I279" s="192">
        <v>194.7</v>
      </c>
      <c r="J279" s="320"/>
      <c r="K279" s="362"/>
    </row>
    <row r="280" spans="1:11" s="9" customFormat="1" x14ac:dyDescent="0.25">
      <c r="B280" s="52"/>
      <c r="C280" s="53" t="s">
        <v>75</v>
      </c>
      <c r="D280" s="57" t="s">
        <v>89</v>
      </c>
      <c r="E280" s="52" t="s">
        <v>18</v>
      </c>
      <c r="F280" s="57" t="s">
        <v>89</v>
      </c>
      <c r="G280" s="57" t="s">
        <v>89</v>
      </c>
      <c r="H280" s="52">
        <f>H279</f>
        <v>194.7</v>
      </c>
      <c r="I280" s="52">
        <f>I279</f>
        <v>194.7</v>
      </c>
      <c r="J280" s="48">
        <f>I280/H280*100</f>
        <v>100</v>
      </c>
      <c r="K280" s="52"/>
    </row>
    <row r="281" spans="1:11" ht="103.5" customHeight="1" x14ac:dyDescent="0.25">
      <c r="B281" s="85">
        <v>43</v>
      </c>
      <c r="C281" s="108" t="s">
        <v>434</v>
      </c>
      <c r="D281" s="85" t="s">
        <v>3</v>
      </c>
      <c r="E281" s="85" t="s">
        <v>569</v>
      </c>
      <c r="F281" s="85" t="s">
        <v>96</v>
      </c>
      <c r="G281" s="85" t="s">
        <v>705</v>
      </c>
      <c r="H281" s="85">
        <v>90</v>
      </c>
      <c r="I281" s="185">
        <v>90</v>
      </c>
      <c r="J281" s="186">
        <f t="shared" ref="J281:J286" si="13">I281/H281%</f>
        <v>100</v>
      </c>
      <c r="K281" s="188" t="s">
        <v>824</v>
      </c>
    </row>
    <row r="282" spans="1:11" ht="127.5" customHeight="1" x14ac:dyDescent="0.25">
      <c r="B282" s="111"/>
      <c r="C282" s="108" t="s">
        <v>435</v>
      </c>
      <c r="D282" s="85" t="s">
        <v>3</v>
      </c>
      <c r="E282" s="85" t="s">
        <v>4</v>
      </c>
      <c r="F282" s="85" t="s">
        <v>96</v>
      </c>
      <c r="G282" s="227" t="s">
        <v>89</v>
      </c>
      <c r="H282" s="85">
        <v>92.9</v>
      </c>
      <c r="I282" s="196">
        <v>100</v>
      </c>
      <c r="J282" s="186">
        <f t="shared" si="13"/>
        <v>107.64262648008611</v>
      </c>
      <c r="K282" s="188" t="s">
        <v>791</v>
      </c>
    </row>
    <row r="283" spans="1:11" ht="122.25" customHeight="1" x14ac:dyDescent="0.25">
      <c r="B283" s="85">
        <v>44</v>
      </c>
      <c r="C283" s="108" t="s">
        <v>436</v>
      </c>
      <c r="D283" s="85" t="s">
        <v>3</v>
      </c>
      <c r="E283" s="85" t="s">
        <v>23</v>
      </c>
      <c r="F283" s="85" t="s">
        <v>96</v>
      </c>
      <c r="G283" s="85" t="s">
        <v>44</v>
      </c>
      <c r="H283" s="85">
        <v>40</v>
      </c>
      <c r="I283" s="185">
        <v>47</v>
      </c>
      <c r="J283" s="186">
        <f t="shared" si="13"/>
        <v>117.5</v>
      </c>
      <c r="K283" s="188" t="s">
        <v>826</v>
      </c>
    </row>
    <row r="284" spans="1:11" ht="103.5" customHeight="1" x14ac:dyDescent="0.25">
      <c r="B284" s="85">
        <v>45</v>
      </c>
      <c r="C284" s="108" t="s">
        <v>437</v>
      </c>
      <c r="D284" s="85" t="s">
        <v>3</v>
      </c>
      <c r="E284" s="85" t="s">
        <v>23</v>
      </c>
      <c r="F284" s="85" t="s">
        <v>96</v>
      </c>
      <c r="G284" s="85" t="s">
        <v>706</v>
      </c>
      <c r="H284" s="85">
        <v>62</v>
      </c>
      <c r="I284" s="185">
        <v>62</v>
      </c>
      <c r="J284" s="186">
        <f t="shared" si="13"/>
        <v>100</v>
      </c>
      <c r="K284" s="188" t="s">
        <v>825</v>
      </c>
    </row>
    <row r="285" spans="1:11" s="257" customFormat="1" ht="110.25" customHeight="1" x14ac:dyDescent="0.25">
      <c r="B285" s="309">
        <v>46</v>
      </c>
      <c r="C285" s="349" t="s">
        <v>438</v>
      </c>
      <c r="D285" s="309" t="s">
        <v>3</v>
      </c>
      <c r="E285" s="256" t="s">
        <v>569</v>
      </c>
      <c r="F285" s="309" t="s">
        <v>96</v>
      </c>
      <c r="G285" s="309" t="s">
        <v>45</v>
      </c>
      <c r="H285" s="256">
        <v>2052</v>
      </c>
      <c r="I285" s="192">
        <v>1970</v>
      </c>
      <c r="J285" s="186">
        <f t="shared" si="13"/>
        <v>96.003898635477583</v>
      </c>
      <c r="K285" s="351" t="s">
        <v>1088</v>
      </c>
    </row>
    <row r="286" spans="1:11" s="257" customFormat="1" ht="101.25" customHeight="1" x14ac:dyDescent="0.25">
      <c r="B286" s="309"/>
      <c r="C286" s="349"/>
      <c r="D286" s="309"/>
      <c r="E286" s="256" t="s">
        <v>18</v>
      </c>
      <c r="F286" s="309"/>
      <c r="G286" s="309"/>
      <c r="H286" s="256">
        <f>SUM(H287:H288)</f>
        <v>795.40000000000009</v>
      </c>
      <c r="I286" s="192">
        <f>I287+I288</f>
        <v>798.6</v>
      </c>
      <c r="J286" s="186">
        <f t="shared" si="13"/>
        <v>100.40231330148353</v>
      </c>
      <c r="K286" s="352"/>
    </row>
    <row r="287" spans="1:11" s="18" customFormat="1" x14ac:dyDescent="0.25">
      <c r="B287" s="57"/>
      <c r="C287" s="53" t="s">
        <v>53</v>
      </c>
      <c r="D287" s="57" t="s">
        <v>89</v>
      </c>
      <c r="E287" s="52" t="s">
        <v>18</v>
      </c>
      <c r="F287" s="57" t="s">
        <v>89</v>
      </c>
      <c r="G287" s="57" t="s">
        <v>89</v>
      </c>
      <c r="H287" s="52">
        <v>359.8</v>
      </c>
      <c r="I287" s="52">
        <v>359.8</v>
      </c>
      <c r="J287" s="52">
        <f>I287/H287*100</f>
        <v>100</v>
      </c>
      <c r="K287" s="52"/>
    </row>
    <row r="288" spans="1:11" s="18" customFormat="1" x14ac:dyDescent="0.25">
      <c r="B288" s="57"/>
      <c r="C288" s="53" t="s">
        <v>75</v>
      </c>
      <c r="D288" s="57" t="s">
        <v>89</v>
      </c>
      <c r="E288" s="52" t="s">
        <v>18</v>
      </c>
      <c r="F288" s="57" t="s">
        <v>89</v>
      </c>
      <c r="G288" s="57" t="s">
        <v>89</v>
      </c>
      <c r="H288" s="52">
        <v>435.6</v>
      </c>
      <c r="I288" s="52">
        <v>438.8</v>
      </c>
      <c r="J288" s="48">
        <f>I288/H288*100</f>
        <v>100.73461891643709</v>
      </c>
      <c r="K288" s="52"/>
    </row>
    <row r="289" spans="1:11" s="1" customFormat="1" ht="102" customHeight="1" x14ac:dyDescent="0.25">
      <c r="B289" s="109"/>
      <c r="C289" s="113" t="s">
        <v>78</v>
      </c>
      <c r="D289" s="85" t="s">
        <v>269</v>
      </c>
      <c r="E289" s="85" t="s">
        <v>561</v>
      </c>
      <c r="F289" s="85" t="s">
        <v>96</v>
      </c>
      <c r="G289" s="4" t="s">
        <v>89</v>
      </c>
      <c r="H289" s="121" t="s">
        <v>270</v>
      </c>
      <c r="I289" s="254" t="s">
        <v>52</v>
      </c>
      <c r="J289" s="254" t="s">
        <v>52</v>
      </c>
      <c r="K289" s="255" t="s">
        <v>52</v>
      </c>
    </row>
    <row r="290" spans="1:11" s="1" customFormat="1" ht="69.75" customHeight="1" x14ac:dyDescent="0.25">
      <c r="B290" s="327"/>
      <c r="C290" s="307" t="s">
        <v>79</v>
      </c>
      <c r="D290" s="309" t="s">
        <v>3</v>
      </c>
      <c r="E290" s="85" t="s">
        <v>651</v>
      </c>
      <c r="F290" s="309" t="s">
        <v>96</v>
      </c>
      <c r="G290" s="359" t="s">
        <v>570</v>
      </c>
      <c r="H290" s="110">
        <v>13</v>
      </c>
      <c r="I290" s="217">
        <v>13</v>
      </c>
      <c r="J290" s="319">
        <f>I290/H290%</f>
        <v>100</v>
      </c>
      <c r="K290" s="361" t="s">
        <v>827</v>
      </c>
    </row>
    <row r="291" spans="1:11" s="1" customFormat="1" ht="63.75" customHeight="1" x14ac:dyDescent="0.25">
      <c r="B291" s="327"/>
      <c r="C291" s="307"/>
      <c r="D291" s="309"/>
      <c r="E291" s="85" t="s">
        <v>18</v>
      </c>
      <c r="F291" s="309"/>
      <c r="G291" s="359"/>
      <c r="H291" s="4">
        <v>26</v>
      </c>
      <c r="I291" s="218">
        <v>26</v>
      </c>
      <c r="J291" s="320"/>
      <c r="K291" s="362"/>
    </row>
    <row r="292" spans="1:11" s="18" customFormat="1" x14ac:dyDescent="0.25">
      <c r="B292" s="57"/>
      <c r="C292" s="53" t="s">
        <v>75</v>
      </c>
      <c r="D292" s="57" t="s">
        <v>89</v>
      </c>
      <c r="E292" s="52" t="s">
        <v>18</v>
      </c>
      <c r="F292" s="57" t="s">
        <v>89</v>
      </c>
      <c r="G292" s="57" t="s">
        <v>89</v>
      </c>
      <c r="H292" s="56">
        <f>H291</f>
        <v>26</v>
      </c>
      <c r="I292" s="56">
        <f>I291</f>
        <v>26</v>
      </c>
      <c r="J292" s="56">
        <f>I292/H292*100</f>
        <v>100</v>
      </c>
      <c r="K292" s="56"/>
    </row>
    <row r="293" spans="1:11" x14ac:dyDescent="0.25">
      <c r="B293" s="57"/>
      <c r="C293" s="53" t="s">
        <v>336</v>
      </c>
      <c r="D293" s="57" t="s">
        <v>89</v>
      </c>
      <c r="E293" s="52" t="s">
        <v>18</v>
      </c>
      <c r="F293" s="57" t="s">
        <v>89</v>
      </c>
      <c r="G293" s="57" t="s">
        <v>89</v>
      </c>
      <c r="H293" s="141">
        <f>H294+H295+0</f>
        <v>1016.0999999999999</v>
      </c>
      <c r="I293" s="141">
        <f>I294+I295+0</f>
        <v>1019.3</v>
      </c>
      <c r="J293" s="56">
        <f t="shared" ref="J293:J295" si="14">I293/H293*100</f>
        <v>100.31492963291015</v>
      </c>
      <c r="K293" s="141"/>
    </row>
    <row r="294" spans="1:11" x14ac:dyDescent="0.25">
      <c r="B294" s="57"/>
      <c r="C294" s="53" t="s">
        <v>334</v>
      </c>
      <c r="D294" s="57" t="s">
        <v>89</v>
      </c>
      <c r="E294" s="52" t="s">
        <v>18</v>
      </c>
      <c r="F294" s="57" t="s">
        <v>89</v>
      </c>
      <c r="G294" s="57" t="s">
        <v>89</v>
      </c>
      <c r="H294" s="141">
        <f>H287+0</f>
        <v>359.8</v>
      </c>
      <c r="I294" s="141">
        <f>I287+0</f>
        <v>359.8</v>
      </c>
      <c r="J294" s="56">
        <f t="shared" si="14"/>
        <v>100</v>
      </c>
      <c r="K294" s="141"/>
    </row>
    <row r="295" spans="1:11" x14ac:dyDescent="0.25">
      <c r="B295" s="57"/>
      <c r="C295" s="53" t="s">
        <v>75</v>
      </c>
      <c r="D295" s="57" t="s">
        <v>89</v>
      </c>
      <c r="E295" s="52" t="s">
        <v>18</v>
      </c>
      <c r="F295" s="57" t="s">
        <v>89</v>
      </c>
      <c r="G295" s="57" t="s">
        <v>89</v>
      </c>
      <c r="H295" s="141">
        <f>H288+H280+H292</f>
        <v>656.3</v>
      </c>
      <c r="I295" s="141">
        <f>I288+I280+I292</f>
        <v>659.5</v>
      </c>
      <c r="J295" s="56">
        <f t="shared" si="14"/>
        <v>100.48758189852202</v>
      </c>
      <c r="K295" s="141"/>
    </row>
    <row r="296" spans="1:11" s="9" customFormat="1" ht="19.5" x14ac:dyDescent="0.25">
      <c r="A296" s="9" t="s">
        <v>1033</v>
      </c>
      <c r="B296" s="71"/>
      <c r="C296" s="13" t="s">
        <v>7</v>
      </c>
      <c r="D296" s="14" t="s">
        <v>89</v>
      </c>
      <c r="E296" s="14" t="s">
        <v>18</v>
      </c>
      <c r="F296" s="14" t="s">
        <v>89</v>
      </c>
      <c r="G296" s="14" t="s">
        <v>89</v>
      </c>
      <c r="H296" s="24">
        <f>SUM(H297:H298)</f>
        <v>1306.3</v>
      </c>
      <c r="I296" s="24">
        <f>SUM(I297:I298)</f>
        <v>1293.3</v>
      </c>
      <c r="J296" s="24">
        <f>I296/H296*100</f>
        <v>99.004822781903087</v>
      </c>
      <c r="K296" s="24"/>
    </row>
    <row r="297" spans="1:11" s="9" customFormat="1" ht="19.5" x14ac:dyDescent="0.25">
      <c r="A297" s="9" t="s">
        <v>1033</v>
      </c>
      <c r="B297" s="71"/>
      <c r="C297" s="13" t="s">
        <v>53</v>
      </c>
      <c r="D297" s="14" t="s">
        <v>89</v>
      </c>
      <c r="E297" s="14" t="s">
        <v>18</v>
      </c>
      <c r="F297" s="14" t="s">
        <v>89</v>
      </c>
      <c r="G297" s="14" t="s">
        <v>89</v>
      </c>
      <c r="H297" s="24">
        <f>H294+0+0</f>
        <v>359.8</v>
      </c>
      <c r="I297" s="24">
        <f>I294+0+0</f>
        <v>359.8</v>
      </c>
      <c r="J297" s="24">
        <f t="shared" ref="J297:J298" si="15">I297/H297*100</f>
        <v>100</v>
      </c>
      <c r="K297" s="24"/>
    </row>
    <row r="298" spans="1:11" s="9" customFormat="1" ht="19.5" x14ac:dyDescent="0.25">
      <c r="A298" s="9" t="s">
        <v>1033</v>
      </c>
      <c r="B298" s="71"/>
      <c r="C298" s="13" t="s">
        <v>75</v>
      </c>
      <c r="D298" s="14" t="s">
        <v>89</v>
      </c>
      <c r="E298" s="14" t="s">
        <v>18</v>
      </c>
      <c r="F298" s="14" t="s">
        <v>89</v>
      </c>
      <c r="G298" s="14" t="s">
        <v>89</v>
      </c>
      <c r="H298" s="24">
        <f>H295+H269+H242</f>
        <v>946.5</v>
      </c>
      <c r="I298" s="24">
        <f>I295+I269+I242</f>
        <v>933.5</v>
      </c>
      <c r="J298" s="24">
        <f t="shared" si="15"/>
        <v>98.626518753301639</v>
      </c>
      <c r="K298" s="24"/>
    </row>
    <row r="299" spans="1:11" s="9" customFormat="1" ht="19.5" x14ac:dyDescent="0.25">
      <c r="A299" s="9" t="s">
        <v>1033</v>
      </c>
      <c r="B299" s="71"/>
      <c r="C299" s="13" t="s">
        <v>8</v>
      </c>
      <c r="D299" s="14" t="s">
        <v>89</v>
      </c>
      <c r="E299" s="14" t="s">
        <v>67</v>
      </c>
      <c r="F299" s="14" t="s">
        <v>89</v>
      </c>
      <c r="G299" s="14" t="s">
        <v>89</v>
      </c>
      <c r="H299" s="97">
        <v>72</v>
      </c>
      <c r="I299" s="97">
        <v>72</v>
      </c>
      <c r="J299" s="97" t="s">
        <v>52</v>
      </c>
      <c r="K299" s="97"/>
    </row>
    <row r="300" spans="1:11" ht="26.25" customHeight="1" x14ac:dyDescent="0.25">
      <c r="A300" t="s">
        <v>1034</v>
      </c>
      <c r="B300" s="12"/>
      <c r="C300" s="337" t="s">
        <v>264</v>
      </c>
      <c r="D300" s="338"/>
      <c r="E300" s="338"/>
      <c r="F300" s="338"/>
      <c r="G300" s="338"/>
      <c r="H300" s="338"/>
      <c r="I300" s="338"/>
      <c r="J300" s="338"/>
      <c r="K300" s="338"/>
    </row>
    <row r="301" spans="1:11" ht="56.25" x14ac:dyDescent="0.25">
      <c r="B301" s="111"/>
      <c r="C301" s="75" t="s">
        <v>439</v>
      </c>
      <c r="D301" s="85" t="s">
        <v>3</v>
      </c>
      <c r="E301" s="85" t="s">
        <v>225</v>
      </c>
      <c r="F301" s="85" t="s">
        <v>96</v>
      </c>
      <c r="G301" s="227" t="s">
        <v>89</v>
      </c>
      <c r="H301" s="85">
        <v>5.2</v>
      </c>
      <c r="I301" s="185" t="s">
        <v>52</v>
      </c>
      <c r="J301" s="192" t="s">
        <v>52</v>
      </c>
      <c r="K301" s="188" t="s">
        <v>1064</v>
      </c>
    </row>
    <row r="302" spans="1:11" ht="26.25" customHeight="1" x14ac:dyDescent="0.3">
      <c r="A302" t="s">
        <v>1035</v>
      </c>
      <c r="B302" s="11"/>
      <c r="C302" s="345" t="s">
        <v>68</v>
      </c>
      <c r="D302" s="346"/>
      <c r="E302" s="346"/>
      <c r="F302" s="346"/>
      <c r="G302" s="346"/>
      <c r="H302" s="346"/>
      <c r="I302" s="346"/>
      <c r="J302" s="346"/>
      <c r="K302" s="346"/>
    </row>
    <row r="303" spans="1:11" ht="139.5" customHeight="1" x14ac:dyDescent="0.25">
      <c r="B303" s="85"/>
      <c r="C303" s="75" t="s">
        <v>440</v>
      </c>
      <c r="D303" s="85" t="s">
        <v>226</v>
      </c>
      <c r="E303" s="85" t="s">
        <v>4</v>
      </c>
      <c r="F303" s="85" t="s">
        <v>96</v>
      </c>
      <c r="G303" s="227" t="s">
        <v>89</v>
      </c>
      <c r="H303" s="85">
        <v>78.599999999999994</v>
      </c>
      <c r="I303" s="196">
        <v>80</v>
      </c>
      <c r="J303" s="186">
        <f>I303/H303%</f>
        <v>101.78117048346057</v>
      </c>
      <c r="K303" s="188" t="s">
        <v>828</v>
      </c>
    </row>
    <row r="304" spans="1:11" ht="105.75" customHeight="1" x14ac:dyDescent="0.25">
      <c r="B304" s="111"/>
      <c r="C304" s="108" t="s">
        <v>441</v>
      </c>
      <c r="D304" s="85" t="s">
        <v>149</v>
      </c>
      <c r="E304" s="85" t="s">
        <v>16</v>
      </c>
      <c r="F304" s="85" t="s">
        <v>96</v>
      </c>
      <c r="G304" s="227" t="s">
        <v>89</v>
      </c>
      <c r="H304" s="85">
        <v>56.6</v>
      </c>
      <c r="I304" s="185" t="s">
        <v>788</v>
      </c>
      <c r="J304" s="192">
        <v>150.30000000000001</v>
      </c>
      <c r="K304" s="188" t="s">
        <v>792</v>
      </c>
    </row>
    <row r="305" spans="1:11" ht="64.5" customHeight="1" x14ac:dyDescent="0.25">
      <c r="B305" s="111"/>
      <c r="C305" s="108" t="s">
        <v>442</v>
      </c>
      <c r="D305" s="309" t="s">
        <v>72</v>
      </c>
      <c r="E305" s="309" t="s">
        <v>4</v>
      </c>
      <c r="F305" s="309" t="s">
        <v>96</v>
      </c>
      <c r="G305" s="309" t="s">
        <v>42</v>
      </c>
      <c r="H305" s="85"/>
      <c r="I305" s="192"/>
      <c r="J305" s="192"/>
      <c r="K305" s="192"/>
    </row>
    <row r="306" spans="1:11" ht="61.5" customHeight="1" x14ac:dyDescent="0.25">
      <c r="B306" s="85"/>
      <c r="C306" s="105" t="s">
        <v>46</v>
      </c>
      <c r="D306" s="309"/>
      <c r="E306" s="309"/>
      <c r="F306" s="309"/>
      <c r="G306" s="309"/>
      <c r="H306" s="85" t="s">
        <v>443</v>
      </c>
      <c r="I306" s="192" t="s">
        <v>52</v>
      </c>
      <c r="J306" s="192" t="s">
        <v>52</v>
      </c>
      <c r="K306" s="192" t="s">
        <v>52</v>
      </c>
    </row>
    <row r="307" spans="1:11" ht="45.75" customHeight="1" x14ac:dyDescent="0.25">
      <c r="B307" s="85"/>
      <c r="C307" s="105" t="s">
        <v>47</v>
      </c>
      <c r="D307" s="309"/>
      <c r="E307" s="309"/>
      <c r="F307" s="309"/>
      <c r="G307" s="309"/>
      <c r="H307" s="85" t="s">
        <v>444</v>
      </c>
      <c r="I307" s="192" t="s">
        <v>52</v>
      </c>
      <c r="J307" s="192" t="s">
        <v>52</v>
      </c>
      <c r="K307" s="192" t="s">
        <v>52</v>
      </c>
    </row>
    <row r="308" spans="1:11" ht="45" customHeight="1" x14ac:dyDescent="0.25">
      <c r="B308" s="85"/>
      <c r="C308" s="105" t="s">
        <v>48</v>
      </c>
      <c r="D308" s="309"/>
      <c r="E308" s="309"/>
      <c r="F308" s="309"/>
      <c r="G308" s="309"/>
      <c r="H308" s="3" t="s">
        <v>445</v>
      </c>
      <c r="I308" s="186" t="s">
        <v>52</v>
      </c>
      <c r="J308" s="186" t="s">
        <v>52</v>
      </c>
      <c r="K308" s="186" t="s">
        <v>52</v>
      </c>
    </row>
    <row r="309" spans="1:11" ht="45.75" customHeight="1" x14ac:dyDescent="0.25">
      <c r="B309" s="85"/>
      <c r="C309" s="105" t="s">
        <v>49</v>
      </c>
      <c r="D309" s="309"/>
      <c r="E309" s="309"/>
      <c r="F309" s="309"/>
      <c r="G309" s="309"/>
      <c r="H309" s="85" t="s">
        <v>446</v>
      </c>
      <c r="I309" s="192" t="s">
        <v>52</v>
      </c>
      <c r="J309" s="192" t="s">
        <v>52</v>
      </c>
      <c r="K309" s="192" t="s">
        <v>52</v>
      </c>
    </row>
    <row r="310" spans="1:11" ht="111" customHeight="1" x14ac:dyDescent="0.25">
      <c r="B310" s="85">
        <v>48</v>
      </c>
      <c r="C310" s="108" t="s">
        <v>447</v>
      </c>
      <c r="D310" s="85" t="s">
        <v>3</v>
      </c>
      <c r="E310" s="85" t="s">
        <v>50</v>
      </c>
      <c r="F310" s="85" t="s">
        <v>96</v>
      </c>
      <c r="G310" s="85" t="s">
        <v>42</v>
      </c>
      <c r="H310" s="3">
        <v>57</v>
      </c>
      <c r="I310" s="186">
        <v>58</v>
      </c>
      <c r="J310" s="186">
        <f>I310/H310*100</f>
        <v>101.75438596491229</v>
      </c>
      <c r="K310" s="198" t="s">
        <v>829</v>
      </c>
    </row>
    <row r="311" spans="1:11" ht="37.5" customHeight="1" x14ac:dyDescent="0.3">
      <c r="A311" t="s">
        <v>1035</v>
      </c>
      <c r="B311" s="11"/>
      <c r="C311" s="345" t="s">
        <v>69</v>
      </c>
      <c r="D311" s="346"/>
      <c r="E311" s="346"/>
      <c r="F311" s="346"/>
      <c r="G311" s="346"/>
      <c r="H311" s="346"/>
      <c r="I311" s="346"/>
      <c r="J311" s="346"/>
      <c r="K311" s="346"/>
    </row>
    <row r="312" spans="1:11" ht="66" customHeight="1" x14ac:dyDescent="0.25">
      <c r="B312" s="5"/>
      <c r="C312" s="108" t="s">
        <v>448</v>
      </c>
      <c r="D312" s="85" t="s">
        <v>56</v>
      </c>
      <c r="E312" s="85" t="s">
        <v>4</v>
      </c>
      <c r="F312" s="85" t="s">
        <v>96</v>
      </c>
      <c r="G312" s="5" t="s">
        <v>89</v>
      </c>
      <c r="H312" s="85" t="s">
        <v>449</v>
      </c>
      <c r="I312" s="192" t="s">
        <v>52</v>
      </c>
      <c r="J312" s="192" t="s">
        <v>52</v>
      </c>
      <c r="K312" s="192" t="s">
        <v>52</v>
      </c>
    </row>
    <row r="313" spans="1:11" ht="68.25" customHeight="1" x14ac:dyDescent="0.25">
      <c r="B313" s="5"/>
      <c r="C313" s="108" t="s">
        <v>450</v>
      </c>
      <c r="D313" s="85" t="s">
        <v>3</v>
      </c>
      <c r="E313" s="85" t="s">
        <v>4</v>
      </c>
      <c r="F313" s="85" t="s">
        <v>96</v>
      </c>
      <c r="G313" s="85" t="s">
        <v>571</v>
      </c>
      <c r="H313" s="85">
        <v>10</v>
      </c>
      <c r="I313" s="192">
        <v>10</v>
      </c>
      <c r="J313" s="186">
        <f>I313/H313%</f>
        <v>100</v>
      </c>
      <c r="K313" s="188" t="s">
        <v>830</v>
      </c>
    </row>
    <row r="314" spans="1:11" ht="75" x14ac:dyDescent="0.25">
      <c r="B314" s="5"/>
      <c r="C314" s="108" t="s">
        <v>451</v>
      </c>
      <c r="D314" s="85" t="s">
        <v>56</v>
      </c>
      <c r="E314" s="85" t="s">
        <v>4</v>
      </c>
      <c r="F314" s="85" t="s">
        <v>96</v>
      </c>
      <c r="G314" s="5" t="s">
        <v>89</v>
      </c>
      <c r="H314" s="85" t="s">
        <v>452</v>
      </c>
      <c r="I314" s="192" t="s">
        <v>52</v>
      </c>
      <c r="J314" s="192" t="s">
        <v>52</v>
      </c>
      <c r="K314" s="192" t="s">
        <v>52</v>
      </c>
    </row>
    <row r="315" spans="1:11" ht="101.25" customHeight="1" x14ac:dyDescent="0.25">
      <c r="B315" s="5"/>
      <c r="C315" s="108" t="s">
        <v>638</v>
      </c>
      <c r="D315" s="85" t="s">
        <v>3</v>
      </c>
      <c r="E315" s="85" t="s">
        <v>71</v>
      </c>
      <c r="F315" s="85" t="s">
        <v>96</v>
      </c>
      <c r="G315" s="85" t="s">
        <v>70</v>
      </c>
      <c r="H315" s="85">
        <v>10</v>
      </c>
      <c r="I315" s="192">
        <v>5.8</v>
      </c>
      <c r="J315" s="186">
        <f t="shared" ref="J315:J318" si="16">I315/H315%</f>
        <v>57.999999999999993</v>
      </c>
      <c r="K315" s="297" t="s">
        <v>831</v>
      </c>
    </row>
    <row r="316" spans="1:11" ht="155.25" customHeight="1" x14ac:dyDescent="0.25">
      <c r="B316" s="5"/>
      <c r="C316" s="108" t="s">
        <v>453</v>
      </c>
      <c r="D316" s="85" t="s">
        <v>3</v>
      </c>
      <c r="E316" s="85" t="s">
        <v>4</v>
      </c>
      <c r="F316" s="85" t="s">
        <v>96</v>
      </c>
      <c r="G316" s="227" t="s">
        <v>89</v>
      </c>
      <c r="H316" s="85">
        <v>63.2</v>
      </c>
      <c r="I316" s="185">
        <v>46.05</v>
      </c>
      <c r="J316" s="186">
        <f>H316/I316%</f>
        <v>137.24212812160695</v>
      </c>
      <c r="K316" s="188" t="s">
        <v>832</v>
      </c>
    </row>
    <row r="317" spans="1:11" s="18" customFormat="1" ht="58.5" customHeight="1" x14ac:dyDescent="0.25">
      <c r="B317" s="309">
        <v>49</v>
      </c>
      <c r="C317" s="349" t="s">
        <v>302</v>
      </c>
      <c r="D317" s="309" t="s">
        <v>3</v>
      </c>
      <c r="E317" s="85" t="s">
        <v>572</v>
      </c>
      <c r="F317" s="309" t="s">
        <v>96</v>
      </c>
      <c r="G317" s="309" t="s">
        <v>51</v>
      </c>
      <c r="H317" s="85">
        <v>1</v>
      </c>
      <c r="I317" s="192">
        <v>1</v>
      </c>
      <c r="J317" s="186">
        <f t="shared" si="16"/>
        <v>100</v>
      </c>
      <c r="K317" s="361" t="s">
        <v>833</v>
      </c>
    </row>
    <row r="318" spans="1:11" s="18" customFormat="1" ht="54.75" customHeight="1" x14ac:dyDescent="0.25">
      <c r="B318" s="309"/>
      <c r="C318" s="349"/>
      <c r="D318" s="309"/>
      <c r="E318" s="256" t="s">
        <v>18</v>
      </c>
      <c r="F318" s="309"/>
      <c r="G318" s="309"/>
      <c r="H318" s="256">
        <f>SUM(H319:H319)</f>
        <v>1372.5</v>
      </c>
      <c r="I318" s="192">
        <v>1076.0999999999999</v>
      </c>
      <c r="J318" s="186">
        <f t="shared" si="16"/>
        <v>78.404371584699447</v>
      </c>
      <c r="K318" s="362"/>
    </row>
    <row r="319" spans="1:11" s="18" customFormat="1" ht="46.5" customHeight="1" x14ac:dyDescent="0.25">
      <c r="B319" s="57"/>
      <c r="C319" s="53" t="s">
        <v>75</v>
      </c>
      <c r="D319" s="57"/>
      <c r="E319" s="57"/>
      <c r="F319" s="57"/>
      <c r="G319" s="57"/>
      <c r="H319" s="52">
        <v>1372.5</v>
      </c>
      <c r="I319" s="52">
        <v>1076.0999999999999</v>
      </c>
      <c r="J319" s="48">
        <f>I319/H319*100</f>
        <v>78.404371584699447</v>
      </c>
      <c r="K319" s="52"/>
    </row>
    <row r="320" spans="1:11" ht="123.75" customHeight="1" x14ac:dyDescent="0.25">
      <c r="B320" s="309">
        <v>50</v>
      </c>
      <c r="C320" s="349" t="s">
        <v>454</v>
      </c>
      <c r="D320" s="309" t="s">
        <v>3</v>
      </c>
      <c r="E320" s="85" t="s">
        <v>569</v>
      </c>
      <c r="F320" s="309" t="s">
        <v>1046</v>
      </c>
      <c r="G320" s="309" t="s">
        <v>51</v>
      </c>
      <c r="H320" s="85" t="s">
        <v>1094</v>
      </c>
      <c r="I320" s="185">
        <v>20</v>
      </c>
      <c r="J320" s="186">
        <v>95.2</v>
      </c>
      <c r="K320" s="405" t="s">
        <v>1105</v>
      </c>
    </row>
    <row r="321" spans="1:11" ht="156" customHeight="1" x14ac:dyDescent="0.25">
      <c r="B321" s="309"/>
      <c r="C321" s="349"/>
      <c r="D321" s="309"/>
      <c r="E321" s="85" t="s">
        <v>18</v>
      </c>
      <c r="F321" s="309"/>
      <c r="G321" s="309"/>
      <c r="H321" s="4">
        <v>7430.7999999999993</v>
      </c>
      <c r="I321" s="160">
        <v>6865.1</v>
      </c>
      <c r="J321" s="273">
        <f>I321/H321*100</f>
        <v>92.387091564838258</v>
      </c>
      <c r="K321" s="352"/>
    </row>
    <row r="322" spans="1:11" s="18" customFormat="1" x14ac:dyDescent="0.25">
      <c r="B322" s="57"/>
      <c r="C322" s="53" t="s">
        <v>53</v>
      </c>
      <c r="D322" s="57" t="s">
        <v>89</v>
      </c>
      <c r="E322" s="52" t="s">
        <v>18</v>
      </c>
      <c r="F322" s="57" t="s">
        <v>89</v>
      </c>
      <c r="G322" s="57" t="s">
        <v>89</v>
      </c>
      <c r="H322" s="141">
        <v>6141.2</v>
      </c>
      <c r="I322" s="161">
        <v>5576.6</v>
      </c>
      <c r="J322" s="56">
        <f>I322/H322*100</f>
        <v>90.806357063766058</v>
      </c>
      <c r="K322" s="141"/>
    </row>
    <row r="323" spans="1:11" s="18" customFormat="1" x14ac:dyDescent="0.25">
      <c r="B323" s="57"/>
      <c r="C323" s="53" t="s">
        <v>75</v>
      </c>
      <c r="D323" s="57" t="s">
        <v>89</v>
      </c>
      <c r="E323" s="52" t="s">
        <v>18</v>
      </c>
      <c r="F323" s="57" t="s">
        <v>89</v>
      </c>
      <c r="G323" s="57" t="s">
        <v>89</v>
      </c>
      <c r="H323" s="141">
        <v>1289.5999999999999</v>
      </c>
      <c r="I323" s="161">
        <v>1288.5</v>
      </c>
      <c r="J323" s="56">
        <f>I323/H323*100</f>
        <v>99.914702233250637</v>
      </c>
      <c r="K323" s="141"/>
    </row>
    <row r="324" spans="1:11" s="9" customFormat="1" ht="19.5" x14ac:dyDescent="0.25">
      <c r="A324" s="9" t="s">
        <v>1033</v>
      </c>
      <c r="B324" s="71"/>
      <c r="C324" s="13" t="s">
        <v>7</v>
      </c>
      <c r="D324" s="14" t="s">
        <v>89</v>
      </c>
      <c r="E324" s="14" t="s">
        <v>18</v>
      </c>
      <c r="F324" s="14" t="s">
        <v>89</v>
      </c>
      <c r="G324" s="14" t="s">
        <v>89</v>
      </c>
      <c r="H324" s="24">
        <f>H325+H326</f>
        <v>8803.2999999999993</v>
      </c>
      <c r="I324" s="24">
        <f>I325+I326</f>
        <v>7941.2000000000007</v>
      </c>
      <c r="J324" s="24">
        <f>I324/H324*100</f>
        <v>90.207081435370839</v>
      </c>
      <c r="K324" s="24"/>
    </row>
    <row r="325" spans="1:11" s="9" customFormat="1" ht="19.5" x14ac:dyDescent="0.25">
      <c r="A325" s="9" t="s">
        <v>1033</v>
      </c>
      <c r="B325" s="71"/>
      <c r="C325" s="13" t="s">
        <v>53</v>
      </c>
      <c r="D325" s="14" t="s">
        <v>89</v>
      </c>
      <c r="E325" s="14" t="s">
        <v>18</v>
      </c>
      <c r="F325" s="14" t="s">
        <v>89</v>
      </c>
      <c r="G325" s="14" t="s">
        <v>89</v>
      </c>
      <c r="H325" s="24">
        <f>H322</f>
        <v>6141.2</v>
      </c>
      <c r="I325" s="24">
        <f>I322</f>
        <v>5576.6</v>
      </c>
      <c r="J325" s="24">
        <f t="shared" ref="J325:J326" si="17">I325/H325*100</f>
        <v>90.806357063766058</v>
      </c>
      <c r="K325" s="24"/>
    </row>
    <row r="326" spans="1:11" s="9" customFormat="1" ht="19.5" x14ac:dyDescent="0.25">
      <c r="A326" s="9" t="s">
        <v>1033</v>
      </c>
      <c r="B326" s="71"/>
      <c r="C326" s="13" t="s">
        <v>75</v>
      </c>
      <c r="D326" s="14" t="s">
        <v>89</v>
      </c>
      <c r="E326" s="14" t="s">
        <v>18</v>
      </c>
      <c r="F326" s="14" t="s">
        <v>89</v>
      </c>
      <c r="G326" s="14" t="s">
        <v>89</v>
      </c>
      <c r="H326" s="24">
        <f>H323+H319</f>
        <v>2662.1</v>
      </c>
      <c r="I326" s="24">
        <f>I323+I319</f>
        <v>2364.6</v>
      </c>
      <c r="J326" s="24">
        <f t="shared" si="17"/>
        <v>88.82461214830397</v>
      </c>
      <c r="K326" s="24"/>
    </row>
    <row r="327" spans="1:11" s="9" customFormat="1" ht="19.5" x14ac:dyDescent="0.25">
      <c r="A327" s="9" t="s">
        <v>1033</v>
      </c>
      <c r="B327" s="71"/>
      <c r="C327" s="13" t="s">
        <v>8</v>
      </c>
      <c r="D327" s="14" t="s">
        <v>89</v>
      </c>
      <c r="E327" s="14" t="s">
        <v>67</v>
      </c>
      <c r="F327" s="14" t="s">
        <v>89</v>
      </c>
      <c r="G327" s="14" t="s">
        <v>89</v>
      </c>
      <c r="H327" s="97">
        <v>36</v>
      </c>
      <c r="I327" s="97">
        <v>36</v>
      </c>
      <c r="J327" s="24" t="s">
        <v>52</v>
      </c>
      <c r="K327" s="97"/>
    </row>
    <row r="328" spans="1:11" s="9" customFormat="1" ht="19.5" x14ac:dyDescent="0.25">
      <c r="A328" t="s">
        <v>1030</v>
      </c>
      <c r="B328" s="77"/>
      <c r="C328" s="29" t="s">
        <v>315</v>
      </c>
      <c r="D328" s="117" t="s">
        <v>89</v>
      </c>
      <c r="E328" s="117" t="s">
        <v>18</v>
      </c>
      <c r="F328" s="233" t="s">
        <v>89</v>
      </c>
      <c r="G328" s="233" t="s">
        <v>89</v>
      </c>
      <c r="H328" s="78">
        <f>H329+H330+H331+0</f>
        <v>1535.3</v>
      </c>
      <c r="I328" s="78">
        <f>I329+I330+I331+0</f>
        <v>1522.3</v>
      </c>
      <c r="J328" s="78">
        <f>I328/H328*100</f>
        <v>99.153259949195586</v>
      </c>
      <c r="K328" s="78"/>
    </row>
    <row r="329" spans="1:11" s="9" customFormat="1" ht="19.5" x14ac:dyDescent="0.25">
      <c r="A329" t="s">
        <v>1030</v>
      </c>
      <c r="B329" s="77"/>
      <c r="C329" s="20" t="s">
        <v>53</v>
      </c>
      <c r="D329" s="117" t="s">
        <v>89</v>
      </c>
      <c r="E329" s="117" t="s">
        <v>18</v>
      </c>
      <c r="F329" s="233" t="s">
        <v>89</v>
      </c>
      <c r="G329" s="233" t="s">
        <v>89</v>
      </c>
      <c r="H329" s="78">
        <f>+H297+0</f>
        <v>359.8</v>
      </c>
      <c r="I329" s="78">
        <f>+I297+0</f>
        <v>359.8</v>
      </c>
      <c r="J329" s="78">
        <f t="shared" ref="J329:J331" si="18">I329/H329*100</f>
        <v>100</v>
      </c>
      <c r="K329" s="78"/>
    </row>
    <row r="330" spans="1:11" s="9" customFormat="1" ht="19.5" x14ac:dyDescent="0.25">
      <c r="A330" t="s">
        <v>1030</v>
      </c>
      <c r="B330" s="77"/>
      <c r="C330" s="20" t="s">
        <v>75</v>
      </c>
      <c r="D330" s="117" t="s">
        <v>89</v>
      </c>
      <c r="E330" s="117" t="s">
        <v>18</v>
      </c>
      <c r="F330" s="233" t="s">
        <v>89</v>
      </c>
      <c r="G330" s="233" t="s">
        <v>89</v>
      </c>
      <c r="H330" s="78">
        <f>+H298+H210</f>
        <v>1173.7</v>
      </c>
      <c r="I330" s="78">
        <f>+I298+I210</f>
        <v>1160.7</v>
      </c>
      <c r="J330" s="78">
        <f t="shared" si="18"/>
        <v>98.892391582176018</v>
      </c>
      <c r="K330" s="78"/>
    </row>
    <row r="331" spans="1:11" s="9" customFormat="1" ht="19.5" x14ac:dyDescent="0.25">
      <c r="A331" t="s">
        <v>1030</v>
      </c>
      <c r="B331" s="77"/>
      <c r="C331" s="20" t="s">
        <v>301</v>
      </c>
      <c r="D331" s="117" t="s">
        <v>89</v>
      </c>
      <c r="E331" s="117" t="s">
        <v>18</v>
      </c>
      <c r="F331" s="233" t="s">
        <v>89</v>
      </c>
      <c r="G331" s="233" t="s">
        <v>89</v>
      </c>
      <c r="H331" s="78">
        <f>0+0+H211</f>
        <v>1.8</v>
      </c>
      <c r="I331" s="78">
        <f>0+0+I211</f>
        <v>1.8</v>
      </c>
      <c r="J331" s="78">
        <f t="shared" si="18"/>
        <v>100</v>
      </c>
      <c r="K331" s="78"/>
    </row>
    <row r="332" spans="1:11" s="9" customFormat="1" ht="19.5" x14ac:dyDescent="0.25">
      <c r="A332"/>
      <c r="B332" s="77"/>
      <c r="C332" s="20" t="s">
        <v>8</v>
      </c>
      <c r="D332" s="277" t="s">
        <v>89</v>
      </c>
      <c r="E332" s="277" t="s">
        <v>67</v>
      </c>
      <c r="F332" s="277" t="s">
        <v>89</v>
      </c>
      <c r="G332" s="277" t="s">
        <v>89</v>
      </c>
      <c r="H332" s="78">
        <f>H327+H299+H212</f>
        <v>144</v>
      </c>
      <c r="I332" s="78">
        <f>I327+I299+I212</f>
        <v>144</v>
      </c>
      <c r="J332" s="78" t="s">
        <v>52</v>
      </c>
      <c r="K332" s="78"/>
    </row>
    <row r="333" spans="1:11" ht="27" customHeight="1" x14ac:dyDescent="0.25">
      <c r="A333" t="s">
        <v>1032</v>
      </c>
      <c r="B333" s="390" t="s">
        <v>201</v>
      </c>
      <c r="C333" s="390"/>
      <c r="D333" s="390"/>
      <c r="E333" s="390"/>
      <c r="F333" s="390"/>
      <c r="G333" s="390"/>
      <c r="H333" s="390"/>
      <c r="I333" s="390"/>
      <c r="J333" s="390"/>
      <c r="K333" s="390"/>
    </row>
    <row r="334" spans="1:11" s="10" customFormat="1" ht="59.25" customHeight="1" x14ac:dyDescent="0.25">
      <c r="B334" s="5"/>
      <c r="C334" s="105" t="s">
        <v>265</v>
      </c>
      <c r="D334" s="85" t="s">
        <v>228</v>
      </c>
      <c r="E334" s="85" t="s">
        <v>574</v>
      </c>
      <c r="F334" s="85"/>
      <c r="G334" s="263" t="s">
        <v>52</v>
      </c>
      <c r="H334" s="263" t="s">
        <v>52</v>
      </c>
      <c r="I334" s="263" t="s">
        <v>52</v>
      </c>
      <c r="J334" s="263" t="s">
        <v>52</v>
      </c>
      <c r="K334" s="263" t="s">
        <v>52</v>
      </c>
    </row>
    <row r="335" spans="1:11" s="10" customFormat="1" ht="66.75" customHeight="1" x14ac:dyDescent="0.25">
      <c r="B335" s="85">
        <v>13</v>
      </c>
      <c r="C335" s="75" t="s">
        <v>665</v>
      </c>
      <c r="D335" s="309" t="s">
        <v>227</v>
      </c>
      <c r="E335" s="309"/>
      <c r="F335" s="85"/>
      <c r="G335" s="263" t="s">
        <v>89</v>
      </c>
      <c r="H335" s="85" t="s">
        <v>52</v>
      </c>
      <c r="I335" s="263" t="s">
        <v>52</v>
      </c>
      <c r="J335" s="263" t="s">
        <v>52</v>
      </c>
      <c r="K335" s="85" t="s">
        <v>52</v>
      </c>
    </row>
    <row r="336" spans="1:11" s="10" customFormat="1" x14ac:dyDescent="0.25">
      <c r="B336" s="85"/>
      <c r="C336" s="140" t="s">
        <v>617</v>
      </c>
      <c r="D336" s="309"/>
      <c r="E336" s="309"/>
      <c r="F336" s="85" t="s">
        <v>2</v>
      </c>
      <c r="G336" s="263" t="s">
        <v>89</v>
      </c>
      <c r="H336" s="263" t="s">
        <v>52</v>
      </c>
      <c r="I336" s="263" t="s">
        <v>52</v>
      </c>
      <c r="J336" s="263" t="s">
        <v>52</v>
      </c>
      <c r="K336" s="263" t="s">
        <v>52</v>
      </c>
    </row>
    <row r="337" spans="1:11" s="10" customFormat="1" ht="87" customHeight="1" x14ac:dyDescent="0.25">
      <c r="B337" s="85">
        <v>14</v>
      </c>
      <c r="C337" s="75" t="s">
        <v>666</v>
      </c>
      <c r="D337" s="309"/>
      <c r="E337" s="309"/>
      <c r="F337" s="85"/>
      <c r="G337" s="263" t="s">
        <v>89</v>
      </c>
      <c r="H337" s="263" t="s">
        <v>52</v>
      </c>
      <c r="I337" s="263" t="s">
        <v>52</v>
      </c>
      <c r="J337" s="263" t="s">
        <v>52</v>
      </c>
      <c r="K337" s="263" t="s">
        <v>52</v>
      </c>
    </row>
    <row r="338" spans="1:11" s="10" customFormat="1" x14ac:dyDescent="0.25">
      <c r="B338" s="85"/>
      <c r="C338" s="140" t="s">
        <v>617</v>
      </c>
      <c r="D338" s="309"/>
      <c r="E338" s="309"/>
      <c r="F338" s="85" t="s">
        <v>2</v>
      </c>
      <c r="G338" s="263" t="s">
        <v>89</v>
      </c>
      <c r="H338" s="263" t="s">
        <v>52</v>
      </c>
      <c r="I338" s="263" t="s">
        <v>52</v>
      </c>
      <c r="J338" s="263" t="s">
        <v>52</v>
      </c>
      <c r="K338" s="263" t="s">
        <v>52</v>
      </c>
    </row>
    <row r="339" spans="1:11" s="10" customFormat="1" ht="56.25" x14ac:dyDescent="0.25">
      <c r="B339" s="85">
        <v>15</v>
      </c>
      <c r="C339" s="113" t="s">
        <v>667</v>
      </c>
      <c r="D339" s="309"/>
      <c r="E339" s="309"/>
      <c r="F339" s="85"/>
      <c r="G339" s="263" t="s">
        <v>89</v>
      </c>
      <c r="H339" s="263" t="s">
        <v>52</v>
      </c>
      <c r="I339" s="263" t="s">
        <v>52</v>
      </c>
      <c r="J339" s="263" t="s">
        <v>52</v>
      </c>
      <c r="K339" s="263" t="s">
        <v>52</v>
      </c>
    </row>
    <row r="340" spans="1:11" s="10" customFormat="1" ht="27" customHeight="1" x14ac:dyDescent="0.25">
      <c r="B340" s="85"/>
      <c r="C340" s="140" t="s">
        <v>617</v>
      </c>
      <c r="D340" s="309"/>
      <c r="E340" s="309"/>
      <c r="F340" s="85" t="s">
        <v>2</v>
      </c>
      <c r="G340" s="263" t="s">
        <v>89</v>
      </c>
      <c r="H340" s="263" t="s">
        <v>52</v>
      </c>
      <c r="I340" s="263" t="s">
        <v>52</v>
      </c>
      <c r="J340" s="263" t="s">
        <v>52</v>
      </c>
      <c r="K340" s="263" t="s">
        <v>52</v>
      </c>
    </row>
    <row r="341" spans="1:11" ht="26.25" customHeight="1" x14ac:dyDescent="0.25">
      <c r="A341" t="s">
        <v>1034</v>
      </c>
      <c r="B341" s="12"/>
      <c r="C341" s="337" t="s">
        <v>266</v>
      </c>
      <c r="D341" s="338"/>
      <c r="E341" s="338"/>
      <c r="F341" s="338"/>
      <c r="G341" s="338"/>
      <c r="H341" s="338"/>
      <c r="I341" s="338"/>
      <c r="J341" s="338"/>
      <c r="K341" s="338"/>
    </row>
    <row r="342" spans="1:11" ht="228" customHeight="1" x14ac:dyDescent="0.25">
      <c r="B342" s="5"/>
      <c r="C342" s="108" t="s">
        <v>455</v>
      </c>
      <c r="D342" s="85" t="s">
        <v>3</v>
      </c>
      <c r="E342" s="85" t="s">
        <v>4</v>
      </c>
      <c r="F342" s="85" t="s">
        <v>710</v>
      </c>
      <c r="G342" s="283" t="s">
        <v>89</v>
      </c>
      <c r="H342" s="85">
        <v>94.2</v>
      </c>
      <c r="I342" s="148">
        <v>95.1</v>
      </c>
      <c r="J342" s="226">
        <f>I342/H342%</f>
        <v>100.95541401273884</v>
      </c>
      <c r="K342" s="177" t="s">
        <v>1051</v>
      </c>
    </row>
    <row r="343" spans="1:11" ht="32.25" customHeight="1" x14ac:dyDescent="0.3">
      <c r="A343" t="s">
        <v>1035</v>
      </c>
      <c r="B343" s="11"/>
      <c r="C343" s="345" t="s">
        <v>80</v>
      </c>
      <c r="D343" s="346"/>
      <c r="E343" s="346"/>
      <c r="F343" s="346"/>
      <c r="G343" s="346"/>
      <c r="H343" s="346"/>
      <c r="I343" s="346"/>
      <c r="J343" s="346"/>
      <c r="K343" s="346"/>
    </row>
    <row r="344" spans="1:11" ht="111" customHeight="1" x14ac:dyDescent="0.25">
      <c r="B344" s="5"/>
      <c r="C344" s="108" t="s">
        <v>456</v>
      </c>
      <c r="D344" s="85" t="s">
        <v>3</v>
      </c>
      <c r="E344" s="85" t="s">
        <v>4</v>
      </c>
      <c r="F344" s="85" t="s">
        <v>712</v>
      </c>
      <c r="G344" s="5" t="s">
        <v>89</v>
      </c>
      <c r="H344" s="85">
        <v>91.7</v>
      </c>
      <c r="I344" s="185">
        <v>92.3</v>
      </c>
      <c r="J344" s="192">
        <v>100.7</v>
      </c>
      <c r="K344" s="242" t="s">
        <v>1029</v>
      </c>
    </row>
    <row r="345" spans="1:11" ht="140.25" customHeight="1" x14ac:dyDescent="0.25">
      <c r="B345" s="5"/>
      <c r="C345" s="108" t="s">
        <v>457</v>
      </c>
      <c r="D345" s="85" t="s">
        <v>3</v>
      </c>
      <c r="E345" s="85" t="s">
        <v>58</v>
      </c>
      <c r="F345" s="85" t="s">
        <v>710</v>
      </c>
      <c r="G345" s="85" t="s">
        <v>81</v>
      </c>
      <c r="H345" s="110">
        <v>140</v>
      </c>
      <c r="I345" s="187">
        <v>144</v>
      </c>
      <c r="J345" s="241">
        <v>102.9</v>
      </c>
      <c r="K345" s="242" t="s">
        <v>834</v>
      </c>
    </row>
    <row r="346" spans="1:11" ht="156" customHeight="1" x14ac:dyDescent="0.25">
      <c r="B346" s="5"/>
      <c r="C346" s="108" t="s">
        <v>458</v>
      </c>
      <c r="D346" s="85" t="s">
        <v>3</v>
      </c>
      <c r="E346" s="85" t="s">
        <v>4</v>
      </c>
      <c r="F346" s="85" t="s">
        <v>710</v>
      </c>
      <c r="G346" s="227" t="s">
        <v>89</v>
      </c>
      <c r="H346" s="4">
        <v>57.6</v>
      </c>
      <c r="I346" s="209">
        <v>57.6</v>
      </c>
      <c r="J346" s="218">
        <v>100</v>
      </c>
      <c r="K346" s="243" t="s">
        <v>835</v>
      </c>
    </row>
    <row r="347" spans="1:11" ht="27" customHeight="1" x14ac:dyDescent="0.3">
      <c r="A347" t="s">
        <v>1035</v>
      </c>
      <c r="B347" s="11"/>
      <c r="C347" s="345" t="s">
        <v>82</v>
      </c>
      <c r="D347" s="346"/>
      <c r="E347" s="346"/>
      <c r="F347" s="346"/>
      <c r="G347" s="346"/>
      <c r="H347" s="346"/>
      <c r="I347" s="346"/>
      <c r="J347" s="346"/>
      <c r="K347" s="346"/>
    </row>
    <row r="348" spans="1:11" ht="93.75" x14ac:dyDescent="0.25">
      <c r="B348" s="5"/>
      <c r="C348" s="108" t="s">
        <v>459</v>
      </c>
      <c r="D348" s="85" t="s">
        <v>3</v>
      </c>
      <c r="E348" s="85" t="s">
        <v>4</v>
      </c>
      <c r="F348" s="85" t="s">
        <v>710</v>
      </c>
      <c r="G348" s="227" t="s">
        <v>89</v>
      </c>
      <c r="H348" s="85">
        <v>69.099999999999994</v>
      </c>
      <c r="I348" s="185">
        <v>70.400000000000006</v>
      </c>
      <c r="J348" s="241">
        <v>101.9</v>
      </c>
      <c r="K348" s="188" t="s">
        <v>837</v>
      </c>
    </row>
    <row r="349" spans="1:11" ht="107.25" customHeight="1" x14ac:dyDescent="0.25">
      <c r="B349" s="5"/>
      <c r="C349" s="108" t="s">
        <v>460</v>
      </c>
      <c r="D349" s="85" t="s">
        <v>3</v>
      </c>
      <c r="E349" s="85" t="s">
        <v>4</v>
      </c>
      <c r="F349" s="85" t="s">
        <v>711</v>
      </c>
      <c r="G349" s="227" t="s">
        <v>89</v>
      </c>
      <c r="H349" s="85">
        <v>61</v>
      </c>
      <c r="I349" s="185">
        <v>61.7</v>
      </c>
      <c r="J349" s="192">
        <v>101.1</v>
      </c>
      <c r="K349" s="244" t="s">
        <v>838</v>
      </c>
    </row>
    <row r="350" spans="1:11" ht="97.5" customHeight="1" x14ac:dyDescent="0.25">
      <c r="B350" s="5"/>
      <c r="C350" s="105" t="s">
        <v>330</v>
      </c>
      <c r="D350" s="85" t="s">
        <v>3</v>
      </c>
      <c r="E350" s="85" t="s">
        <v>337</v>
      </c>
      <c r="F350" s="85" t="s">
        <v>711</v>
      </c>
      <c r="G350" s="85" t="s">
        <v>331</v>
      </c>
      <c r="H350" s="85">
        <v>849</v>
      </c>
      <c r="I350" s="185">
        <v>849</v>
      </c>
      <c r="J350" s="192">
        <v>100</v>
      </c>
      <c r="K350" s="245" t="s">
        <v>839</v>
      </c>
    </row>
    <row r="351" spans="1:11" ht="32.25" customHeight="1" x14ac:dyDescent="0.25">
      <c r="B351" s="437"/>
      <c r="C351" s="307" t="s">
        <v>332</v>
      </c>
      <c r="D351" s="309" t="s">
        <v>3</v>
      </c>
      <c r="E351" s="85" t="s">
        <v>337</v>
      </c>
      <c r="F351" s="309" t="s">
        <v>711</v>
      </c>
      <c r="G351" s="309" t="s">
        <v>575</v>
      </c>
      <c r="H351" s="85">
        <v>65182</v>
      </c>
      <c r="I351" s="192">
        <v>65182</v>
      </c>
      <c r="J351" s="438">
        <v>100</v>
      </c>
      <c r="K351" s="315" t="s">
        <v>836</v>
      </c>
    </row>
    <row r="352" spans="1:11" ht="87.75" customHeight="1" x14ac:dyDescent="0.25">
      <c r="B352" s="437"/>
      <c r="C352" s="307"/>
      <c r="D352" s="309"/>
      <c r="E352" s="85" t="s">
        <v>18</v>
      </c>
      <c r="F352" s="309"/>
      <c r="G352" s="309"/>
      <c r="H352" s="4">
        <f>H353+H354</f>
        <v>45044.6</v>
      </c>
      <c r="I352" s="238">
        <f>I353+I354</f>
        <v>45044.6</v>
      </c>
      <c r="J352" s="439"/>
      <c r="K352" s="316"/>
    </row>
    <row r="353" spans="1:12" x14ac:dyDescent="0.25">
      <c r="B353" s="52"/>
      <c r="C353" s="135" t="s">
        <v>53</v>
      </c>
      <c r="D353" s="57" t="s">
        <v>89</v>
      </c>
      <c r="E353" s="52" t="s">
        <v>18</v>
      </c>
      <c r="F353" s="57" t="s">
        <v>89</v>
      </c>
      <c r="G353" s="57" t="s">
        <v>89</v>
      </c>
      <c r="H353" s="56">
        <v>5897.5</v>
      </c>
      <c r="I353" s="161">
        <v>5897.5</v>
      </c>
      <c r="J353" s="56">
        <f>I353/H353*100</f>
        <v>100</v>
      </c>
      <c r="K353" s="56"/>
    </row>
    <row r="354" spans="1:12" x14ac:dyDescent="0.25">
      <c r="B354" s="52"/>
      <c r="C354" s="135" t="s">
        <v>75</v>
      </c>
      <c r="D354" s="57" t="s">
        <v>89</v>
      </c>
      <c r="E354" s="52" t="s">
        <v>18</v>
      </c>
      <c r="F354" s="57" t="s">
        <v>89</v>
      </c>
      <c r="G354" s="57" t="s">
        <v>89</v>
      </c>
      <c r="H354" s="56">
        <v>39147.1</v>
      </c>
      <c r="I354" s="161">
        <v>39147.1</v>
      </c>
      <c r="J354" s="56">
        <f>I354/H354*100</f>
        <v>100</v>
      </c>
      <c r="K354" s="56"/>
    </row>
    <row r="355" spans="1:12" s="9" customFormat="1" ht="19.5" x14ac:dyDescent="0.25">
      <c r="A355" s="9" t="s">
        <v>1033</v>
      </c>
      <c r="B355" s="71"/>
      <c r="C355" s="13" t="s">
        <v>7</v>
      </c>
      <c r="D355" s="14" t="s">
        <v>89</v>
      </c>
      <c r="E355" s="14" t="s">
        <v>18</v>
      </c>
      <c r="F355" s="14" t="s">
        <v>89</v>
      </c>
      <c r="G355" s="14" t="s">
        <v>89</v>
      </c>
      <c r="H355" s="24">
        <f>H357+H356</f>
        <v>45044.6</v>
      </c>
      <c r="I355" s="24">
        <f>I357+I356</f>
        <v>45044.6</v>
      </c>
      <c r="J355" s="24">
        <f>I355/H355*100</f>
        <v>100</v>
      </c>
      <c r="K355" s="24"/>
    </row>
    <row r="356" spans="1:12" s="9" customFormat="1" ht="19.5" x14ac:dyDescent="0.25">
      <c r="A356" s="9" t="s">
        <v>1033</v>
      </c>
      <c r="B356" s="71"/>
      <c r="C356" s="13" t="s">
        <v>53</v>
      </c>
      <c r="D356" s="14" t="s">
        <v>89</v>
      </c>
      <c r="E356" s="14" t="s">
        <v>18</v>
      </c>
      <c r="F356" s="14" t="s">
        <v>89</v>
      </c>
      <c r="G356" s="14" t="s">
        <v>89</v>
      </c>
      <c r="H356" s="24">
        <f>H353</f>
        <v>5897.5</v>
      </c>
      <c r="I356" s="24">
        <f>I353</f>
        <v>5897.5</v>
      </c>
      <c r="J356" s="24">
        <f t="shared" ref="J356:J357" si="19">I356/H356*100</f>
        <v>100</v>
      </c>
      <c r="K356" s="24"/>
    </row>
    <row r="357" spans="1:12" s="9" customFormat="1" ht="19.5" x14ac:dyDescent="0.25">
      <c r="A357" s="9" t="s">
        <v>1033</v>
      </c>
      <c r="B357" s="71"/>
      <c r="C357" s="13" t="s">
        <v>75</v>
      </c>
      <c r="D357" s="14" t="s">
        <v>89</v>
      </c>
      <c r="E357" s="14" t="s">
        <v>18</v>
      </c>
      <c r="F357" s="14" t="s">
        <v>89</v>
      </c>
      <c r="G357" s="14" t="s">
        <v>89</v>
      </c>
      <c r="H357" s="24">
        <f>H354</f>
        <v>39147.1</v>
      </c>
      <c r="I357" s="24">
        <f>I354</f>
        <v>39147.1</v>
      </c>
      <c r="J357" s="24">
        <f t="shared" si="19"/>
        <v>100</v>
      </c>
      <c r="K357" s="24"/>
    </row>
    <row r="358" spans="1:12" ht="22.5" customHeight="1" x14ac:dyDescent="0.25">
      <c r="A358" s="9" t="s">
        <v>1033</v>
      </c>
      <c r="B358" s="71"/>
      <c r="C358" s="13" t="s">
        <v>8</v>
      </c>
      <c r="D358" s="14" t="s">
        <v>89</v>
      </c>
      <c r="E358" s="14" t="s">
        <v>18</v>
      </c>
      <c r="F358" s="14" t="s">
        <v>89</v>
      </c>
      <c r="G358" s="14" t="s">
        <v>89</v>
      </c>
      <c r="H358" s="97">
        <v>36</v>
      </c>
      <c r="I358" s="151">
        <v>36</v>
      </c>
      <c r="J358" s="24" t="s">
        <v>52</v>
      </c>
      <c r="K358" s="97"/>
    </row>
    <row r="359" spans="1:12" ht="26.25" customHeight="1" x14ac:dyDescent="0.25">
      <c r="A359" t="s">
        <v>1034</v>
      </c>
      <c r="B359" s="12"/>
      <c r="C359" s="337" t="s">
        <v>267</v>
      </c>
      <c r="D359" s="338"/>
      <c r="E359" s="338"/>
      <c r="F359" s="338"/>
      <c r="G359" s="338"/>
      <c r="H359" s="338"/>
      <c r="I359" s="338"/>
      <c r="J359" s="338"/>
      <c r="K359" s="338"/>
    </row>
    <row r="360" spans="1:12" ht="26.25" customHeight="1" x14ac:dyDescent="0.3">
      <c r="A360" t="s">
        <v>1035</v>
      </c>
      <c r="B360" s="11"/>
      <c r="C360" s="345" t="s">
        <v>83</v>
      </c>
      <c r="D360" s="346"/>
      <c r="E360" s="346"/>
      <c r="F360" s="346"/>
      <c r="G360" s="346"/>
      <c r="H360" s="346"/>
      <c r="I360" s="346"/>
      <c r="J360" s="346"/>
      <c r="K360" s="346"/>
    </row>
    <row r="361" spans="1:12" ht="74.25" customHeight="1" x14ac:dyDescent="0.3">
      <c r="B361" s="81"/>
      <c r="C361" s="108" t="s">
        <v>668</v>
      </c>
      <c r="D361" s="85" t="s">
        <v>573</v>
      </c>
      <c r="E361" s="85" t="s">
        <v>4</v>
      </c>
      <c r="F361" s="85" t="s">
        <v>96</v>
      </c>
      <c r="G361" s="85" t="s">
        <v>89</v>
      </c>
      <c r="H361" s="85" t="s">
        <v>271</v>
      </c>
      <c r="I361" s="148" t="s">
        <v>52</v>
      </c>
      <c r="J361" s="85" t="s">
        <v>52</v>
      </c>
      <c r="K361" s="85" t="s">
        <v>52</v>
      </c>
    </row>
    <row r="362" spans="1:12" ht="299.25" customHeight="1" x14ac:dyDescent="0.25">
      <c r="B362" s="85"/>
      <c r="C362" s="113" t="s">
        <v>639</v>
      </c>
      <c r="D362" s="85" t="s">
        <v>3</v>
      </c>
      <c r="E362" s="85" t="s">
        <v>576</v>
      </c>
      <c r="F362" s="85" t="s">
        <v>96</v>
      </c>
      <c r="G362" s="85" t="s">
        <v>84</v>
      </c>
      <c r="H362" s="85">
        <v>4</v>
      </c>
      <c r="I362" s="239">
        <v>4</v>
      </c>
      <c r="J362" s="237">
        <v>100</v>
      </c>
      <c r="K362" s="193" t="s">
        <v>840</v>
      </c>
    </row>
    <row r="363" spans="1:12" ht="66.75" customHeight="1" x14ac:dyDescent="0.25">
      <c r="B363" s="309"/>
      <c r="C363" s="307" t="s">
        <v>247</v>
      </c>
      <c r="D363" s="309" t="s">
        <v>3</v>
      </c>
      <c r="E363" s="85" t="s">
        <v>4</v>
      </c>
      <c r="F363" s="309" t="s">
        <v>710</v>
      </c>
      <c r="G363" s="309" t="s">
        <v>85</v>
      </c>
      <c r="H363" s="85">
        <v>24</v>
      </c>
      <c r="I363" s="239">
        <v>0</v>
      </c>
      <c r="J363" s="237">
        <v>0</v>
      </c>
      <c r="K363" s="351" t="s">
        <v>841</v>
      </c>
    </row>
    <row r="364" spans="1:12" ht="26.25" customHeight="1" x14ac:dyDescent="0.25">
      <c r="B364" s="309"/>
      <c r="C364" s="307"/>
      <c r="D364" s="309"/>
      <c r="E364" s="85" t="s">
        <v>18</v>
      </c>
      <c r="F364" s="309"/>
      <c r="G364" s="309"/>
      <c r="H364" s="85"/>
      <c r="I364" s="239">
        <v>0</v>
      </c>
      <c r="J364" s="237">
        <v>0</v>
      </c>
      <c r="K364" s="352"/>
    </row>
    <row r="365" spans="1:12" ht="27.75" customHeight="1" x14ac:dyDescent="0.25">
      <c r="A365" t="s">
        <v>1034</v>
      </c>
      <c r="B365" s="12"/>
      <c r="C365" s="337" t="s">
        <v>268</v>
      </c>
      <c r="D365" s="338"/>
      <c r="E365" s="338"/>
      <c r="F365" s="338"/>
      <c r="G365" s="338"/>
      <c r="H365" s="338"/>
      <c r="I365" s="338"/>
      <c r="J365" s="338"/>
      <c r="K365" s="338"/>
    </row>
    <row r="366" spans="1:12" ht="25.5" customHeight="1" x14ac:dyDescent="0.3">
      <c r="A366" t="s">
        <v>1035</v>
      </c>
      <c r="B366" s="11"/>
      <c r="C366" s="345" t="s">
        <v>86</v>
      </c>
      <c r="D366" s="346"/>
      <c r="E366" s="346"/>
      <c r="F366" s="346"/>
      <c r="G366" s="346"/>
      <c r="H366" s="346"/>
      <c r="I366" s="346"/>
      <c r="J366" s="346"/>
      <c r="K366" s="346"/>
    </row>
    <row r="367" spans="1:12" ht="198" customHeight="1" x14ac:dyDescent="0.25">
      <c r="B367" s="85"/>
      <c r="C367" s="105" t="s">
        <v>461</v>
      </c>
      <c r="D367" s="85" t="s">
        <v>3</v>
      </c>
      <c r="E367" s="85" t="s">
        <v>4</v>
      </c>
      <c r="F367" s="85" t="s">
        <v>710</v>
      </c>
      <c r="G367" s="227" t="s">
        <v>89</v>
      </c>
      <c r="H367" s="85">
        <v>80</v>
      </c>
      <c r="I367" s="239">
        <v>80</v>
      </c>
      <c r="J367" s="237">
        <f>I367/H367*100</f>
        <v>100</v>
      </c>
      <c r="K367" s="288" t="s">
        <v>1047</v>
      </c>
      <c r="L367" s="290"/>
    </row>
    <row r="368" spans="1:12" s="10" customFormat="1" ht="48" customHeight="1" x14ac:dyDescent="0.25">
      <c r="B368" s="309"/>
      <c r="C368" s="307" t="s">
        <v>640</v>
      </c>
      <c r="D368" s="309" t="s">
        <v>3</v>
      </c>
      <c r="E368" s="85" t="s">
        <v>128</v>
      </c>
      <c r="F368" s="309" t="s">
        <v>96</v>
      </c>
      <c r="G368" s="309" t="s">
        <v>87</v>
      </c>
      <c r="H368" s="85">
        <v>35</v>
      </c>
      <c r="I368" s="239">
        <v>37</v>
      </c>
      <c r="J368" s="237">
        <v>105.7</v>
      </c>
      <c r="K368" s="428" t="s">
        <v>842</v>
      </c>
    </row>
    <row r="369" spans="1:13" ht="42" customHeight="1" x14ac:dyDescent="0.25">
      <c r="B369" s="309"/>
      <c r="C369" s="307"/>
      <c r="D369" s="309"/>
      <c r="E369" s="85" t="s">
        <v>18</v>
      </c>
      <c r="F369" s="309"/>
      <c r="G369" s="309"/>
      <c r="H369" s="85">
        <f>SUM(H370:H370)</f>
        <v>287.65300000000002</v>
      </c>
      <c r="I369" s="239">
        <v>321.49299999999999</v>
      </c>
      <c r="J369" s="237">
        <v>111.8</v>
      </c>
      <c r="K369" s="429"/>
    </row>
    <row r="370" spans="1:13" x14ac:dyDescent="0.25">
      <c r="B370" s="57"/>
      <c r="C370" s="61" t="s">
        <v>75</v>
      </c>
      <c r="D370" s="57" t="s">
        <v>89</v>
      </c>
      <c r="E370" s="52" t="s">
        <v>18</v>
      </c>
      <c r="F370" s="57" t="s">
        <v>89</v>
      </c>
      <c r="G370" s="57" t="s">
        <v>89</v>
      </c>
      <c r="H370" s="52">
        <v>287.65300000000002</v>
      </c>
      <c r="I370" s="154">
        <v>321.49299999999999</v>
      </c>
      <c r="J370" s="48">
        <f>I370/H370*100</f>
        <v>111.76417419599306</v>
      </c>
      <c r="K370" s="52"/>
    </row>
    <row r="371" spans="1:13" s="10" customFormat="1" ht="108" customHeight="1" x14ac:dyDescent="0.25">
      <c r="B371" s="85"/>
      <c r="C371" s="105" t="s">
        <v>462</v>
      </c>
      <c r="D371" s="85" t="s">
        <v>3</v>
      </c>
      <c r="E371" s="85" t="s">
        <v>4</v>
      </c>
      <c r="F371" s="85" t="s">
        <v>710</v>
      </c>
      <c r="G371" s="227" t="s">
        <v>89</v>
      </c>
      <c r="H371" s="85">
        <v>97.3</v>
      </c>
      <c r="I371" s="185">
        <v>97.3</v>
      </c>
      <c r="J371" s="192">
        <v>100</v>
      </c>
      <c r="K371" s="188" t="s">
        <v>844</v>
      </c>
      <c r="M371"/>
    </row>
    <row r="372" spans="1:13" s="10" customFormat="1" ht="51.75" customHeight="1" x14ac:dyDescent="0.25">
      <c r="B372" s="309"/>
      <c r="C372" s="307" t="s">
        <v>463</v>
      </c>
      <c r="D372" s="309" t="s">
        <v>3</v>
      </c>
      <c r="E372" s="85" t="s">
        <v>577</v>
      </c>
      <c r="F372" s="309" t="s">
        <v>96</v>
      </c>
      <c r="G372" s="309" t="s">
        <v>88</v>
      </c>
      <c r="H372" s="85">
        <v>437</v>
      </c>
      <c r="I372" s="185">
        <v>437</v>
      </c>
      <c r="J372" s="431">
        <v>100</v>
      </c>
      <c r="K372" s="361" t="s">
        <v>843</v>
      </c>
    </row>
    <row r="373" spans="1:13" ht="90.75" customHeight="1" x14ac:dyDescent="0.25">
      <c r="B373" s="309"/>
      <c r="C373" s="307"/>
      <c r="D373" s="309"/>
      <c r="E373" s="85" t="s">
        <v>18</v>
      </c>
      <c r="F373" s="309"/>
      <c r="G373" s="309"/>
      <c r="H373" s="85">
        <f>SUM(H374:H374)</f>
        <v>709.26400000000001</v>
      </c>
      <c r="I373" s="192">
        <v>709.26400000000001</v>
      </c>
      <c r="J373" s="432"/>
      <c r="K373" s="362"/>
    </row>
    <row r="374" spans="1:13" x14ac:dyDescent="0.25">
      <c r="B374" s="57"/>
      <c r="C374" s="61" t="s">
        <v>75</v>
      </c>
      <c r="D374" s="57" t="s">
        <v>89</v>
      </c>
      <c r="E374" s="52" t="s">
        <v>18</v>
      </c>
      <c r="F374" s="57" t="s">
        <v>89</v>
      </c>
      <c r="G374" s="57" t="s">
        <v>89</v>
      </c>
      <c r="H374" s="52">
        <v>709.26400000000001</v>
      </c>
      <c r="I374" s="154">
        <v>709.26400000000001</v>
      </c>
      <c r="J374" s="52">
        <f>I374/H374*100</f>
        <v>100</v>
      </c>
      <c r="K374" s="52"/>
    </row>
    <row r="375" spans="1:13" s="9" customFormat="1" ht="19.5" x14ac:dyDescent="0.25">
      <c r="A375" s="9" t="s">
        <v>1033</v>
      </c>
      <c r="B375" s="71"/>
      <c r="C375" s="13" t="s">
        <v>7</v>
      </c>
      <c r="D375" s="14" t="s">
        <v>89</v>
      </c>
      <c r="E375" s="14" t="s">
        <v>18</v>
      </c>
      <c r="F375" s="14" t="s">
        <v>89</v>
      </c>
      <c r="G375" s="14" t="s">
        <v>89</v>
      </c>
      <c r="H375" s="24">
        <f>0+H376+0</f>
        <v>996.91700000000003</v>
      </c>
      <c r="I375" s="24">
        <f>0+I376+0</f>
        <v>1030.7570000000001</v>
      </c>
      <c r="J375" s="24">
        <f>I375/H375*100</f>
        <v>103.39446513601433</v>
      </c>
      <c r="K375" s="24"/>
    </row>
    <row r="376" spans="1:13" s="9" customFormat="1" ht="19.5" x14ac:dyDescent="0.25">
      <c r="A376" s="9" t="s">
        <v>1033</v>
      </c>
      <c r="B376" s="71"/>
      <c r="C376" s="13" t="s">
        <v>75</v>
      </c>
      <c r="D376" s="14" t="s">
        <v>89</v>
      </c>
      <c r="E376" s="14" t="s">
        <v>18</v>
      </c>
      <c r="F376" s="14" t="s">
        <v>89</v>
      </c>
      <c r="G376" s="14" t="s">
        <v>89</v>
      </c>
      <c r="H376" s="24">
        <f>H374+H370</f>
        <v>996.91700000000003</v>
      </c>
      <c r="I376" s="24">
        <f>I374+I370</f>
        <v>1030.7570000000001</v>
      </c>
      <c r="J376" s="24">
        <f>I376/H376*100</f>
        <v>103.39446513601433</v>
      </c>
      <c r="K376" s="24"/>
    </row>
    <row r="377" spans="1:13" s="9" customFormat="1" ht="19.5" x14ac:dyDescent="0.25">
      <c r="A377" s="9" t="s">
        <v>1033</v>
      </c>
      <c r="B377" s="71"/>
      <c r="C377" s="13" t="s">
        <v>8</v>
      </c>
      <c r="D377" s="14" t="s">
        <v>89</v>
      </c>
      <c r="E377" s="14" t="s">
        <v>67</v>
      </c>
      <c r="F377" s="14" t="s">
        <v>89</v>
      </c>
      <c r="G377" s="14" t="s">
        <v>89</v>
      </c>
      <c r="H377" s="97">
        <v>36</v>
      </c>
      <c r="I377" s="151">
        <v>36</v>
      </c>
      <c r="J377" s="97" t="s">
        <v>52</v>
      </c>
      <c r="K377" s="97"/>
    </row>
    <row r="378" spans="1:13" s="9" customFormat="1" ht="19.5" x14ac:dyDescent="0.25">
      <c r="A378" t="s">
        <v>1030</v>
      </c>
      <c r="B378" s="77"/>
      <c r="C378" s="20" t="s">
        <v>317</v>
      </c>
      <c r="D378" s="117" t="s">
        <v>89</v>
      </c>
      <c r="E378" s="117" t="s">
        <v>18</v>
      </c>
      <c r="F378" s="233" t="s">
        <v>89</v>
      </c>
      <c r="G378" s="233" t="s">
        <v>89</v>
      </c>
      <c r="H378" s="78">
        <f>H375+H355</f>
        <v>46041.517</v>
      </c>
      <c r="I378" s="78">
        <f>I375+I355</f>
        <v>46075.356999999996</v>
      </c>
      <c r="J378" s="78">
        <f>I378/H378*100</f>
        <v>100.07349888145518</v>
      </c>
      <c r="K378" s="78"/>
    </row>
    <row r="379" spans="1:13" s="9" customFormat="1" ht="19.5" x14ac:dyDescent="0.25">
      <c r="A379" t="s">
        <v>1030</v>
      </c>
      <c r="B379" s="77"/>
      <c r="C379" s="20" t="s">
        <v>53</v>
      </c>
      <c r="D379" s="117" t="s">
        <v>89</v>
      </c>
      <c r="E379" s="233" t="s">
        <v>18</v>
      </c>
      <c r="F379" s="233" t="s">
        <v>89</v>
      </c>
      <c r="G379" s="233" t="s">
        <v>89</v>
      </c>
      <c r="H379" s="78">
        <f>0+H356</f>
        <v>5897.5</v>
      </c>
      <c r="I379" s="78">
        <f>0+I356</f>
        <v>5897.5</v>
      </c>
      <c r="J379" s="78">
        <f t="shared" ref="J379:J380" si="20">I379/H379*100</f>
        <v>100</v>
      </c>
      <c r="K379" s="78"/>
    </row>
    <row r="380" spans="1:13" s="9" customFormat="1" ht="19.5" x14ac:dyDescent="0.25">
      <c r="A380" t="s">
        <v>1030</v>
      </c>
      <c r="B380" s="77"/>
      <c r="C380" s="20" t="s">
        <v>75</v>
      </c>
      <c r="D380" s="117" t="s">
        <v>89</v>
      </c>
      <c r="E380" s="233" t="s">
        <v>18</v>
      </c>
      <c r="F380" s="233" t="s">
        <v>89</v>
      </c>
      <c r="G380" s="233" t="s">
        <v>89</v>
      </c>
      <c r="H380" s="78">
        <f>H376+H357</f>
        <v>40144.017</v>
      </c>
      <c r="I380" s="78">
        <f>I376+I357</f>
        <v>40177.856999999996</v>
      </c>
      <c r="J380" s="78">
        <f t="shared" si="20"/>
        <v>100.08429649678557</v>
      </c>
      <c r="K380" s="78"/>
    </row>
    <row r="381" spans="1:13" s="10" customFormat="1" ht="19.5" x14ac:dyDescent="0.25">
      <c r="A381" t="s">
        <v>1030</v>
      </c>
      <c r="B381" s="77"/>
      <c r="C381" s="20" t="s">
        <v>8</v>
      </c>
      <c r="D381" s="117" t="s">
        <v>89</v>
      </c>
      <c r="E381" s="233" t="s">
        <v>18</v>
      </c>
      <c r="F381" s="233" t="s">
        <v>89</v>
      </c>
      <c r="G381" s="233" t="s">
        <v>89</v>
      </c>
      <c r="H381" s="133">
        <f>H377+H358</f>
        <v>72</v>
      </c>
      <c r="I381" s="158">
        <v>72</v>
      </c>
      <c r="J381" s="133" t="s">
        <v>52</v>
      </c>
      <c r="K381" s="133"/>
    </row>
    <row r="382" spans="1:13" s="10" customFormat="1" x14ac:dyDescent="0.25">
      <c r="A382" t="s">
        <v>1032</v>
      </c>
      <c r="B382" s="390" t="s">
        <v>202</v>
      </c>
      <c r="C382" s="390"/>
      <c r="D382" s="390"/>
      <c r="E382" s="390"/>
      <c r="F382" s="390"/>
      <c r="G382" s="390"/>
      <c r="H382" s="390"/>
      <c r="I382" s="390"/>
      <c r="J382" s="390"/>
      <c r="K382" s="390"/>
    </row>
    <row r="383" spans="1:13" ht="113.25" customHeight="1" x14ac:dyDescent="0.25">
      <c r="B383" s="85">
        <v>16</v>
      </c>
      <c r="C383" s="108" t="s">
        <v>781</v>
      </c>
      <c r="D383" s="85" t="s">
        <v>229</v>
      </c>
      <c r="E383" s="85" t="s">
        <v>4</v>
      </c>
      <c r="F383" s="85" t="s">
        <v>710</v>
      </c>
      <c r="G383" s="235" t="s">
        <v>89</v>
      </c>
      <c r="H383" s="85">
        <v>5.2</v>
      </c>
      <c r="I383" s="148" t="s">
        <v>52</v>
      </c>
      <c r="J383" s="85" t="s">
        <v>52</v>
      </c>
      <c r="K383" s="85" t="s">
        <v>52</v>
      </c>
    </row>
    <row r="384" spans="1:13" ht="71.25" customHeight="1" x14ac:dyDescent="0.25">
      <c r="B384" s="5"/>
      <c r="C384" s="106" t="s">
        <v>641</v>
      </c>
      <c r="D384" s="85" t="s">
        <v>223</v>
      </c>
      <c r="E384" s="85" t="s">
        <v>4</v>
      </c>
      <c r="F384" s="85" t="s">
        <v>710</v>
      </c>
      <c r="G384" s="275" t="s">
        <v>89</v>
      </c>
      <c r="H384" s="85">
        <v>5.4</v>
      </c>
      <c r="I384" s="185" t="s">
        <v>744</v>
      </c>
      <c r="J384" s="85">
        <v>103.7</v>
      </c>
      <c r="K384" s="188" t="s">
        <v>1065</v>
      </c>
    </row>
    <row r="385" spans="1:11" s="10" customFormat="1" ht="25.5" customHeight="1" x14ac:dyDescent="0.25">
      <c r="A385" t="s">
        <v>1034</v>
      </c>
      <c r="B385" s="12"/>
      <c r="C385" s="337" t="s">
        <v>284</v>
      </c>
      <c r="D385" s="338"/>
      <c r="E385" s="338"/>
      <c r="F385" s="338"/>
      <c r="G385" s="338"/>
      <c r="H385" s="338"/>
      <c r="I385" s="338"/>
      <c r="J385" s="338"/>
      <c r="K385" s="338"/>
    </row>
    <row r="386" spans="1:11" s="10" customFormat="1" ht="29.25" customHeight="1" x14ac:dyDescent="0.3">
      <c r="B386" s="127"/>
      <c r="C386" s="433" t="s">
        <v>209</v>
      </c>
      <c r="D386" s="434"/>
      <c r="E386" s="434"/>
      <c r="F386" s="434"/>
      <c r="G386" s="434"/>
      <c r="H386" s="434"/>
      <c r="I386" s="434"/>
      <c r="J386" s="434"/>
      <c r="K386" s="434"/>
    </row>
    <row r="387" spans="1:11" s="10" customFormat="1" ht="43.5" customHeight="1" x14ac:dyDescent="0.25">
      <c r="B387" s="109"/>
      <c r="C387" s="105" t="s">
        <v>90</v>
      </c>
      <c r="D387" s="309" t="s">
        <v>3</v>
      </c>
      <c r="E387" s="309" t="s">
        <v>40</v>
      </c>
      <c r="F387" s="309" t="s">
        <v>96</v>
      </c>
      <c r="G387" s="325" t="s">
        <v>89</v>
      </c>
      <c r="H387" s="119">
        <v>33595</v>
      </c>
      <c r="I387" s="162">
        <v>35861</v>
      </c>
      <c r="J387" s="204">
        <f>I387/H387*100</f>
        <v>106.74505134692663</v>
      </c>
      <c r="K387" s="369" t="s">
        <v>745</v>
      </c>
    </row>
    <row r="388" spans="1:11" s="10" customFormat="1" ht="42" customHeight="1" x14ac:dyDescent="0.25">
      <c r="B388" s="109"/>
      <c r="C388" s="105" t="s">
        <v>91</v>
      </c>
      <c r="D388" s="309"/>
      <c r="E388" s="309"/>
      <c r="F388" s="309"/>
      <c r="G388" s="326"/>
      <c r="H388" s="119">
        <v>17917</v>
      </c>
      <c r="I388" s="162">
        <v>22008</v>
      </c>
      <c r="J388" s="204">
        <f t="shared" ref="J388:J390" si="21">I388/H388*100</f>
        <v>122.83306357091031</v>
      </c>
      <c r="K388" s="370"/>
    </row>
    <row r="389" spans="1:11" s="9" customFormat="1" ht="72.75" customHeight="1" x14ac:dyDescent="0.25">
      <c r="B389" s="430">
        <v>1</v>
      </c>
      <c r="C389" s="307" t="s">
        <v>585</v>
      </c>
      <c r="D389" s="309" t="s">
        <v>3</v>
      </c>
      <c r="E389" s="85" t="s">
        <v>40</v>
      </c>
      <c r="F389" s="309" t="s">
        <v>96</v>
      </c>
      <c r="G389" s="322" t="s">
        <v>297</v>
      </c>
      <c r="H389" s="119">
        <v>917</v>
      </c>
      <c r="I389" s="162">
        <v>917</v>
      </c>
      <c r="J389" s="204">
        <f t="shared" si="21"/>
        <v>100</v>
      </c>
      <c r="K389" s="413" t="s">
        <v>845</v>
      </c>
    </row>
    <row r="390" spans="1:11" s="9" customFormat="1" ht="69.75" customHeight="1" x14ac:dyDescent="0.25">
      <c r="B390" s="430"/>
      <c r="C390" s="307"/>
      <c r="D390" s="309"/>
      <c r="E390" s="85" t="s">
        <v>18</v>
      </c>
      <c r="F390" s="309"/>
      <c r="G390" s="324"/>
      <c r="H390" s="3">
        <f>SUM(H391:H391)</f>
        <v>218.8</v>
      </c>
      <c r="I390" s="196">
        <v>226.31299999999999</v>
      </c>
      <c r="J390" s="204">
        <f t="shared" si="21"/>
        <v>103.43372943327238</v>
      </c>
      <c r="K390" s="414"/>
    </row>
    <row r="391" spans="1:11" s="9" customFormat="1" x14ac:dyDescent="0.25">
      <c r="B391" s="50"/>
      <c r="C391" s="53" t="s">
        <v>75</v>
      </c>
      <c r="D391" s="59" t="s">
        <v>89</v>
      </c>
      <c r="E391" s="52" t="s">
        <v>18</v>
      </c>
      <c r="F391" s="52" t="s">
        <v>89</v>
      </c>
      <c r="G391" s="59" t="s">
        <v>89</v>
      </c>
      <c r="H391" s="48">
        <v>218.8</v>
      </c>
      <c r="I391" s="155">
        <v>226.3</v>
      </c>
      <c r="J391" s="48">
        <v>103.4</v>
      </c>
      <c r="K391" s="48"/>
    </row>
    <row r="392" spans="1:11" s="9" customFormat="1" ht="78.75" customHeight="1" x14ac:dyDescent="0.25">
      <c r="B392" s="358">
        <v>2</v>
      </c>
      <c r="C392" s="307" t="s">
        <v>586</v>
      </c>
      <c r="D392" s="309" t="s">
        <v>3</v>
      </c>
      <c r="E392" s="85" t="s">
        <v>40</v>
      </c>
      <c r="F392" s="306" t="s">
        <v>96</v>
      </c>
      <c r="G392" s="322" t="s">
        <v>297</v>
      </c>
      <c r="H392" s="119">
        <v>389</v>
      </c>
      <c r="I392" s="162">
        <v>389</v>
      </c>
      <c r="J392" s="204">
        <f t="shared" ref="J392:J393" si="22">I392/H392*100</f>
        <v>100</v>
      </c>
      <c r="K392" s="413" t="s">
        <v>846</v>
      </c>
    </row>
    <row r="393" spans="1:11" s="9" customFormat="1" ht="66" customHeight="1" x14ac:dyDescent="0.25">
      <c r="B393" s="358"/>
      <c r="C393" s="307"/>
      <c r="D393" s="309"/>
      <c r="E393" s="85" t="s">
        <v>18</v>
      </c>
      <c r="F393" s="305"/>
      <c r="G393" s="324"/>
      <c r="H393" s="3">
        <f>SUM(H394:H394)</f>
        <v>127.9</v>
      </c>
      <c r="I393" s="196">
        <v>122.66800000000001</v>
      </c>
      <c r="J393" s="204">
        <f t="shared" si="22"/>
        <v>95.9093041438624</v>
      </c>
      <c r="K393" s="414"/>
    </row>
    <row r="394" spans="1:11" s="9" customFormat="1" x14ac:dyDescent="0.25">
      <c r="B394" s="50"/>
      <c r="C394" s="53" t="s">
        <v>75</v>
      </c>
      <c r="D394" s="59" t="s">
        <v>89</v>
      </c>
      <c r="E394" s="52" t="s">
        <v>18</v>
      </c>
      <c r="F394" s="52" t="s">
        <v>89</v>
      </c>
      <c r="G394" s="59" t="s">
        <v>89</v>
      </c>
      <c r="H394" s="48">
        <v>127.9</v>
      </c>
      <c r="I394" s="155">
        <v>122.7</v>
      </c>
      <c r="J394" s="48">
        <v>95.9</v>
      </c>
      <c r="K394" s="48"/>
    </row>
    <row r="395" spans="1:11" s="9" customFormat="1" ht="32.25" customHeight="1" x14ac:dyDescent="0.25">
      <c r="B395" s="430">
        <v>3</v>
      </c>
      <c r="C395" s="307" t="s">
        <v>587</v>
      </c>
      <c r="D395" s="309" t="s">
        <v>3</v>
      </c>
      <c r="E395" s="85" t="s">
        <v>40</v>
      </c>
      <c r="F395" s="309" t="s">
        <v>96</v>
      </c>
      <c r="G395" s="322" t="s">
        <v>297</v>
      </c>
      <c r="H395" s="119">
        <v>811</v>
      </c>
      <c r="I395" s="162">
        <v>811</v>
      </c>
      <c r="J395" s="313">
        <f t="shared" ref="J395" si="23">I395/H395*100</f>
        <v>100</v>
      </c>
      <c r="K395" s="369" t="s">
        <v>847</v>
      </c>
    </row>
    <row r="396" spans="1:11" s="9" customFormat="1" ht="54.75" customHeight="1" x14ac:dyDescent="0.25">
      <c r="B396" s="430"/>
      <c r="C396" s="307"/>
      <c r="D396" s="309"/>
      <c r="E396" s="85" t="s">
        <v>18</v>
      </c>
      <c r="F396" s="309"/>
      <c r="G396" s="324"/>
      <c r="H396" s="3">
        <f>SUM(H397:H397)</f>
        <v>136.6</v>
      </c>
      <c r="I396" s="149">
        <v>136.6</v>
      </c>
      <c r="J396" s="314"/>
      <c r="K396" s="370"/>
    </row>
    <row r="397" spans="1:11" s="9" customFormat="1" x14ac:dyDescent="0.25">
      <c r="B397" s="50"/>
      <c r="C397" s="53" t="s">
        <v>75</v>
      </c>
      <c r="D397" s="59" t="s">
        <v>89</v>
      </c>
      <c r="E397" s="52" t="s">
        <v>18</v>
      </c>
      <c r="F397" s="52" t="s">
        <v>89</v>
      </c>
      <c r="G397" s="59" t="s">
        <v>89</v>
      </c>
      <c r="H397" s="48">
        <v>136.6</v>
      </c>
      <c r="I397" s="155">
        <v>136.6</v>
      </c>
      <c r="J397" s="48">
        <v>100</v>
      </c>
      <c r="K397" s="48"/>
    </row>
    <row r="398" spans="1:11" s="9" customFormat="1" ht="60.95" customHeight="1" x14ac:dyDescent="0.25">
      <c r="B398" s="112">
        <v>4</v>
      </c>
      <c r="C398" s="105" t="s">
        <v>588</v>
      </c>
      <c r="D398" s="85" t="s">
        <v>3</v>
      </c>
      <c r="E398" s="85" t="s">
        <v>40</v>
      </c>
      <c r="F398" s="85" t="s">
        <v>96</v>
      </c>
      <c r="G398" s="74" t="s">
        <v>297</v>
      </c>
      <c r="H398" s="119">
        <v>2345</v>
      </c>
      <c r="I398" s="162">
        <v>3257</v>
      </c>
      <c r="J398" s="204">
        <f t="shared" ref="J398:J400" si="24">I398/H398*100</f>
        <v>138.8912579957356</v>
      </c>
      <c r="K398" s="208" t="s">
        <v>848</v>
      </c>
    </row>
    <row r="399" spans="1:11" s="9" customFormat="1" ht="62.25" customHeight="1" x14ac:dyDescent="0.25">
      <c r="B399" s="358">
        <v>5</v>
      </c>
      <c r="C399" s="307" t="s">
        <v>589</v>
      </c>
      <c r="D399" s="309" t="s">
        <v>3</v>
      </c>
      <c r="E399" s="85" t="s">
        <v>40</v>
      </c>
      <c r="F399" s="309" t="s">
        <v>96</v>
      </c>
      <c r="G399" s="322" t="s">
        <v>297</v>
      </c>
      <c r="H399" s="119">
        <v>10427</v>
      </c>
      <c r="I399" s="205">
        <v>10427</v>
      </c>
      <c r="J399" s="206">
        <f t="shared" si="24"/>
        <v>100</v>
      </c>
      <c r="K399" s="435" t="s">
        <v>849</v>
      </c>
    </row>
    <row r="400" spans="1:11" s="9" customFormat="1" ht="78.75" customHeight="1" x14ac:dyDescent="0.25">
      <c r="B400" s="358"/>
      <c r="C400" s="307"/>
      <c r="D400" s="309"/>
      <c r="E400" s="85" t="s">
        <v>18</v>
      </c>
      <c r="F400" s="309"/>
      <c r="G400" s="324"/>
      <c r="H400" s="3">
        <f>SUM(H401:H401)</f>
        <v>9084.8230000000003</v>
      </c>
      <c r="I400" s="207">
        <v>9077.6</v>
      </c>
      <c r="J400" s="206">
        <f t="shared" si="24"/>
        <v>99.920493772966196</v>
      </c>
      <c r="K400" s="436"/>
    </row>
    <row r="401" spans="2:11" s="9" customFormat="1" x14ac:dyDescent="0.25">
      <c r="B401" s="54"/>
      <c r="C401" s="53" t="s">
        <v>75</v>
      </c>
      <c r="D401" s="59" t="s">
        <v>89</v>
      </c>
      <c r="E401" s="52" t="s">
        <v>18</v>
      </c>
      <c r="F401" s="52" t="s">
        <v>89</v>
      </c>
      <c r="G401" s="59" t="s">
        <v>89</v>
      </c>
      <c r="H401" s="56">
        <v>9084.8230000000003</v>
      </c>
      <c r="I401" s="161">
        <v>9077.6</v>
      </c>
      <c r="J401" s="56">
        <v>99.9</v>
      </c>
      <c r="K401" s="56"/>
    </row>
    <row r="402" spans="2:11" s="9" customFormat="1" ht="39" customHeight="1" x14ac:dyDescent="0.25">
      <c r="B402" s="411">
        <v>6</v>
      </c>
      <c r="C402" s="307" t="s">
        <v>590</v>
      </c>
      <c r="D402" s="309" t="s">
        <v>3</v>
      </c>
      <c r="E402" s="85" t="s">
        <v>40</v>
      </c>
      <c r="F402" s="306" t="s">
        <v>96</v>
      </c>
      <c r="G402" s="322" t="s">
        <v>297</v>
      </c>
      <c r="H402" s="110">
        <v>2660</v>
      </c>
      <c r="I402" s="152">
        <v>2660</v>
      </c>
      <c r="J402" s="313">
        <f t="shared" ref="J402" si="25">I402/H402*100</f>
        <v>100</v>
      </c>
      <c r="K402" s="367" t="s">
        <v>850</v>
      </c>
    </row>
    <row r="403" spans="2:11" s="9" customFormat="1" ht="24.95" customHeight="1" x14ac:dyDescent="0.25">
      <c r="B403" s="412"/>
      <c r="C403" s="307"/>
      <c r="D403" s="309"/>
      <c r="E403" s="85" t="s">
        <v>18</v>
      </c>
      <c r="F403" s="305"/>
      <c r="G403" s="324"/>
      <c r="H403" s="3">
        <f>SUM(H404:H404)</f>
        <v>1847.6769999999999</v>
      </c>
      <c r="I403" s="149">
        <v>1847.7</v>
      </c>
      <c r="J403" s="314"/>
      <c r="K403" s="368"/>
    </row>
    <row r="404" spans="2:11" s="9" customFormat="1" x14ac:dyDescent="0.25">
      <c r="B404" s="54"/>
      <c r="C404" s="53" t="s">
        <v>75</v>
      </c>
      <c r="D404" s="59" t="s">
        <v>89</v>
      </c>
      <c r="E404" s="52" t="s">
        <v>18</v>
      </c>
      <c r="F404" s="52" t="s">
        <v>89</v>
      </c>
      <c r="G404" s="59" t="s">
        <v>89</v>
      </c>
      <c r="H404" s="56">
        <v>1847.6769999999999</v>
      </c>
      <c r="I404" s="161">
        <v>1847.7</v>
      </c>
      <c r="J404" s="56">
        <v>100</v>
      </c>
      <c r="K404" s="56"/>
    </row>
    <row r="405" spans="2:11" s="9" customFormat="1" ht="39" customHeight="1" x14ac:dyDescent="0.25">
      <c r="B405" s="411">
        <v>7</v>
      </c>
      <c r="C405" s="332" t="s">
        <v>591</v>
      </c>
      <c r="D405" s="309" t="s">
        <v>3</v>
      </c>
      <c r="E405" s="85" t="s">
        <v>40</v>
      </c>
      <c r="F405" s="306" t="s">
        <v>96</v>
      </c>
      <c r="G405" s="322" t="s">
        <v>297</v>
      </c>
      <c r="H405" s="110">
        <v>1845</v>
      </c>
      <c r="I405" s="152">
        <v>1845</v>
      </c>
      <c r="J405" s="313">
        <f t="shared" ref="J405" si="26">I405/H405*100</f>
        <v>100</v>
      </c>
      <c r="K405" s="367" t="s">
        <v>851</v>
      </c>
    </row>
    <row r="406" spans="2:11" s="9" customFormat="1" ht="27" customHeight="1" x14ac:dyDescent="0.25">
      <c r="B406" s="412"/>
      <c r="C406" s="333"/>
      <c r="D406" s="309"/>
      <c r="E406" s="74" t="s">
        <v>18</v>
      </c>
      <c r="F406" s="305"/>
      <c r="G406" s="324"/>
      <c r="H406" s="46">
        <f>SUM(H407:H407)</f>
        <v>1702.4110000000001</v>
      </c>
      <c r="I406" s="163">
        <v>1702.4</v>
      </c>
      <c r="J406" s="314"/>
      <c r="K406" s="368"/>
    </row>
    <row r="407" spans="2:11" s="9" customFormat="1" x14ac:dyDescent="0.25">
      <c r="B407" s="50"/>
      <c r="C407" s="53" t="s">
        <v>75</v>
      </c>
      <c r="D407" s="59" t="s">
        <v>89</v>
      </c>
      <c r="E407" s="52" t="s">
        <v>18</v>
      </c>
      <c r="F407" s="52" t="s">
        <v>89</v>
      </c>
      <c r="G407" s="59" t="s">
        <v>89</v>
      </c>
      <c r="H407" s="56">
        <v>1702.4110000000001</v>
      </c>
      <c r="I407" s="161">
        <v>1702.4</v>
      </c>
      <c r="J407" s="56">
        <v>100</v>
      </c>
      <c r="K407" s="56"/>
    </row>
    <row r="408" spans="2:11" s="9" customFormat="1" ht="30" customHeight="1" x14ac:dyDescent="0.25">
      <c r="B408" s="411">
        <v>8</v>
      </c>
      <c r="C408" s="332" t="s">
        <v>592</v>
      </c>
      <c r="D408" s="309" t="s">
        <v>3</v>
      </c>
      <c r="E408" s="85" t="s">
        <v>40</v>
      </c>
      <c r="F408" s="306" t="s">
        <v>96</v>
      </c>
      <c r="G408" s="322" t="s">
        <v>297</v>
      </c>
      <c r="H408" s="110">
        <v>1139</v>
      </c>
      <c r="I408" s="152">
        <v>1140</v>
      </c>
      <c r="J408" s="204">
        <f t="shared" ref="J408:J409" si="27">I408/H408*100</f>
        <v>100.08779631255487</v>
      </c>
      <c r="K408" s="367" t="s">
        <v>852</v>
      </c>
    </row>
    <row r="409" spans="2:11" s="9" customFormat="1" ht="26.1" customHeight="1" x14ac:dyDescent="0.25">
      <c r="B409" s="412"/>
      <c r="C409" s="333"/>
      <c r="D409" s="309"/>
      <c r="E409" s="74" t="s">
        <v>18</v>
      </c>
      <c r="F409" s="305"/>
      <c r="G409" s="324"/>
      <c r="H409" s="46">
        <f>SUM(H410:H410)</f>
        <v>639.89700000000005</v>
      </c>
      <c r="I409" s="163">
        <v>639.9</v>
      </c>
      <c r="J409" s="204">
        <f t="shared" si="27"/>
        <v>100.00046882545159</v>
      </c>
      <c r="K409" s="368"/>
    </row>
    <row r="410" spans="2:11" s="9" customFormat="1" x14ac:dyDescent="0.25">
      <c r="B410" s="50"/>
      <c r="C410" s="53" t="s">
        <v>75</v>
      </c>
      <c r="D410" s="59" t="s">
        <v>89</v>
      </c>
      <c r="E410" s="52" t="s">
        <v>18</v>
      </c>
      <c r="F410" s="52" t="s">
        <v>89</v>
      </c>
      <c r="G410" s="59" t="s">
        <v>89</v>
      </c>
      <c r="H410" s="56">
        <v>639.89700000000005</v>
      </c>
      <c r="I410" s="161">
        <v>639.9</v>
      </c>
      <c r="J410" s="56">
        <v>100</v>
      </c>
      <c r="K410" s="56"/>
    </row>
    <row r="411" spans="2:11" s="9" customFormat="1" ht="44.1" customHeight="1" x14ac:dyDescent="0.25">
      <c r="B411" s="411">
        <v>9</v>
      </c>
      <c r="C411" s="332" t="s">
        <v>594</v>
      </c>
      <c r="D411" s="309" t="s">
        <v>3</v>
      </c>
      <c r="E411" s="85" t="s">
        <v>40</v>
      </c>
      <c r="F411" s="306" t="s">
        <v>96</v>
      </c>
      <c r="G411" s="322" t="s">
        <v>297</v>
      </c>
      <c r="H411" s="110">
        <v>22</v>
      </c>
      <c r="I411" s="187">
        <v>22</v>
      </c>
      <c r="J411" s="328">
        <f t="shared" ref="J411" si="28">I411/H411*100</f>
        <v>100</v>
      </c>
      <c r="K411" s="364" t="s">
        <v>853</v>
      </c>
    </row>
    <row r="412" spans="2:11" s="9" customFormat="1" ht="29.1" customHeight="1" x14ac:dyDescent="0.25">
      <c r="B412" s="412"/>
      <c r="C412" s="333"/>
      <c r="D412" s="309"/>
      <c r="E412" s="74" t="s">
        <v>18</v>
      </c>
      <c r="F412" s="305"/>
      <c r="G412" s="324"/>
      <c r="H412" s="4">
        <f>SUM(H413:H413)</f>
        <v>20.783999999999999</v>
      </c>
      <c r="I412" s="209">
        <v>20.783999999999999</v>
      </c>
      <c r="J412" s="329"/>
      <c r="K412" s="365"/>
    </row>
    <row r="413" spans="2:11" s="9" customFormat="1" x14ac:dyDescent="0.25">
      <c r="B413" s="50"/>
      <c r="C413" s="53" t="s">
        <v>75</v>
      </c>
      <c r="D413" s="59" t="s">
        <v>89</v>
      </c>
      <c r="E413" s="52" t="s">
        <v>18</v>
      </c>
      <c r="F413" s="52" t="s">
        <v>89</v>
      </c>
      <c r="G413" s="59" t="s">
        <v>89</v>
      </c>
      <c r="H413" s="56">
        <v>20.783999999999999</v>
      </c>
      <c r="I413" s="161">
        <v>20.8</v>
      </c>
      <c r="J413" s="56">
        <v>100</v>
      </c>
      <c r="K413" s="56"/>
    </row>
    <row r="414" spans="2:11" s="9" customFormat="1" ht="47.1" customHeight="1" x14ac:dyDescent="0.25">
      <c r="B414" s="409">
        <v>10</v>
      </c>
      <c r="C414" s="332" t="s">
        <v>595</v>
      </c>
      <c r="D414" s="309" t="s">
        <v>3</v>
      </c>
      <c r="E414" s="85" t="s">
        <v>40</v>
      </c>
      <c r="F414" s="306" t="s">
        <v>96</v>
      </c>
      <c r="G414" s="322" t="s">
        <v>297</v>
      </c>
      <c r="H414" s="110">
        <v>32</v>
      </c>
      <c r="I414" s="152">
        <v>32</v>
      </c>
      <c r="J414" s="204">
        <f t="shared" ref="J414:J415" si="29">I414/H414*100</f>
        <v>100</v>
      </c>
      <c r="K414" s="367" t="s">
        <v>854</v>
      </c>
    </row>
    <row r="415" spans="2:11" s="9" customFormat="1" ht="56.25" customHeight="1" x14ac:dyDescent="0.25">
      <c r="B415" s="410"/>
      <c r="C415" s="333"/>
      <c r="D415" s="309"/>
      <c r="E415" s="74" t="s">
        <v>18</v>
      </c>
      <c r="F415" s="305"/>
      <c r="G415" s="324"/>
      <c r="H415" s="4">
        <f>SUM(H416:H416)</f>
        <v>13.179</v>
      </c>
      <c r="I415" s="209">
        <v>21</v>
      </c>
      <c r="J415" s="204">
        <f t="shared" si="29"/>
        <v>159.34441156385157</v>
      </c>
      <c r="K415" s="368"/>
    </row>
    <row r="416" spans="2:11" s="9" customFormat="1" x14ac:dyDescent="0.25">
      <c r="B416" s="54"/>
      <c r="C416" s="53" t="s">
        <v>75</v>
      </c>
      <c r="D416" s="59" t="s">
        <v>89</v>
      </c>
      <c r="E416" s="52" t="s">
        <v>18</v>
      </c>
      <c r="F416" s="52" t="s">
        <v>89</v>
      </c>
      <c r="G416" s="59" t="s">
        <v>89</v>
      </c>
      <c r="H416" s="56">
        <v>13.179</v>
      </c>
      <c r="I416" s="161">
        <v>21</v>
      </c>
      <c r="J416" s="56">
        <v>159.30000000000001</v>
      </c>
      <c r="K416" s="56"/>
    </row>
    <row r="417" spans="1:11" ht="30" customHeight="1" x14ac:dyDescent="0.25">
      <c r="B417" s="409">
        <v>11</v>
      </c>
      <c r="C417" s="332" t="s">
        <v>593</v>
      </c>
      <c r="D417" s="309" t="s">
        <v>3</v>
      </c>
      <c r="E417" s="85" t="s">
        <v>40</v>
      </c>
      <c r="F417" s="306" t="s">
        <v>96</v>
      </c>
      <c r="G417" s="322" t="s">
        <v>297</v>
      </c>
      <c r="H417" s="110">
        <v>11</v>
      </c>
      <c r="I417" s="152">
        <v>11</v>
      </c>
      <c r="J417" s="313">
        <f t="shared" ref="J417" si="30">I417/H417*100</f>
        <v>100</v>
      </c>
      <c r="K417" s="367" t="s">
        <v>855</v>
      </c>
    </row>
    <row r="418" spans="1:11" s="10" customFormat="1" ht="50.25" customHeight="1" x14ac:dyDescent="0.25">
      <c r="B418" s="410"/>
      <c r="C418" s="333"/>
      <c r="D418" s="309"/>
      <c r="E418" s="85" t="s">
        <v>18</v>
      </c>
      <c r="F418" s="305"/>
      <c r="G418" s="324"/>
      <c r="H418" s="4">
        <f>SUM(H419:H419)</f>
        <v>11.897</v>
      </c>
      <c r="I418" s="160">
        <v>11.9</v>
      </c>
      <c r="J418" s="314"/>
      <c r="K418" s="368"/>
    </row>
    <row r="419" spans="1:11" ht="18.75" customHeight="1" x14ac:dyDescent="0.25">
      <c r="B419" s="58"/>
      <c r="C419" s="53" t="s">
        <v>75</v>
      </c>
      <c r="D419" s="59" t="s">
        <v>89</v>
      </c>
      <c r="E419" s="52" t="s">
        <v>18</v>
      </c>
      <c r="F419" s="52" t="s">
        <v>89</v>
      </c>
      <c r="G419" s="59" t="s">
        <v>89</v>
      </c>
      <c r="H419" s="56">
        <v>11.897</v>
      </c>
      <c r="I419" s="161">
        <v>11.9</v>
      </c>
      <c r="J419" s="56">
        <v>100</v>
      </c>
      <c r="K419" s="56"/>
    </row>
    <row r="420" spans="1:11" s="9" customFormat="1" ht="54" customHeight="1" x14ac:dyDescent="0.25">
      <c r="B420" s="409">
        <v>12</v>
      </c>
      <c r="C420" s="332" t="s">
        <v>596</v>
      </c>
      <c r="D420" s="309" t="s">
        <v>3</v>
      </c>
      <c r="E420" s="85" t="s">
        <v>40</v>
      </c>
      <c r="F420" s="306" t="s">
        <v>96</v>
      </c>
      <c r="G420" s="322" t="s">
        <v>297</v>
      </c>
      <c r="H420" s="110">
        <v>1008</v>
      </c>
      <c r="I420" s="152">
        <v>1009</v>
      </c>
      <c r="J420" s="204">
        <f t="shared" ref="J420:J421" si="31">I420/H420*100</f>
        <v>100.09920634920636</v>
      </c>
      <c r="K420" s="407" t="s">
        <v>856</v>
      </c>
    </row>
    <row r="421" spans="1:11" s="9" customFormat="1" ht="91.5" customHeight="1" x14ac:dyDescent="0.25">
      <c r="B421" s="410"/>
      <c r="C421" s="333"/>
      <c r="D421" s="309"/>
      <c r="E421" s="85" t="s">
        <v>18</v>
      </c>
      <c r="F421" s="305"/>
      <c r="G421" s="324"/>
      <c r="H421" s="4">
        <v>1488.614</v>
      </c>
      <c r="I421" s="209">
        <v>1485.65</v>
      </c>
      <c r="J421" s="204">
        <f t="shared" si="31"/>
        <v>99.800888611822813</v>
      </c>
      <c r="K421" s="408"/>
    </row>
    <row r="422" spans="1:11" s="9" customFormat="1" x14ac:dyDescent="0.25">
      <c r="B422" s="54"/>
      <c r="C422" s="53" t="s">
        <v>75</v>
      </c>
      <c r="D422" s="59" t="s">
        <v>89</v>
      </c>
      <c r="E422" s="52" t="s">
        <v>18</v>
      </c>
      <c r="F422" s="52" t="s">
        <v>89</v>
      </c>
      <c r="G422" s="59" t="s">
        <v>89</v>
      </c>
      <c r="H422" s="56">
        <v>1488.614</v>
      </c>
      <c r="I422" s="161">
        <v>1485.7</v>
      </c>
      <c r="J422" s="56">
        <v>99.8</v>
      </c>
      <c r="K422" s="56"/>
    </row>
    <row r="423" spans="1:11" s="9" customFormat="1" ht="19.5" x14ac:dyDescent="0.25">
      <c r="A423" s="9" t="s">
        <v>1033</v>
      </c>
      <c r="B423" s="71"/>
      <c r="C423" s="13" t="s">
        <v>7</v>
      </c>
      <c r="D423" s="14" t="s">
        <v>89</v>
      </c>
      <c r="E423" s="14" t="s">
        <v>18</v>
      </c>
      <c r="F423" s="14" t="s">
        <v>89</v>
      </c>
      <c r="G423" s="14" t="s">
        <v>89</v>
      </c>
      <c r="H423" s="24">
        <f>0+H424+0+0</f>
        <v>15292.582</v>
      </c>
      <c r="I423" s="24">
        <f>0+I424+0+0</f>
        <v>15292.6</v>
      </c>
      <c r="J423" s="24">
        <f>I423/H423*100</f>
        <v>100.0001177041261</v>
      </c>
      <c r="K423" s="24"/>
    </row>
    <row r="424" spans="1:11" s="9" customFormat="1" ht="19.5" x14ac:dyDescent="0.25">
      <c r="A424" s="9" t="s">
        <v>1033</v>
      </c>
      <c r="B424" s="71"/>
      <c r="C424" s="13" t="s">
        <v>75</v>
      </c>
      <c r="D424" s="14" t="s">
        <v>89</v>
      </c>
      <c r="E424" s="14" t="s">
        <v>18</v>
      </c>
      <c r="F424" s="14" t="s">
        <v>89</v>
      </c>
      <c r="G424" s="14" t="s">
        <v>89</v>
      </c>
      <c r="H424" s="24">
        <f>H422+H416+H413+H410+H407+H404+H401+H397+H394+H391+H419</f>
        <v>15292.582</v>
      </c>
      <c r="I424" s="24">
        <f>I422+I416+I413+I410+I407+I404+I401+I397+I394+I391+I419</f>
        <v>15292.6</v>
      </c>
      <c r="J424" s="24">
        <f>I424/H424*100</f>
        <v>100.0001177041261</v>
      </c>
      <c r="K424" s="24"/>
    </row>
    <row r="425" spans="1:11" s="9" customFormat="1" ht="19.5" x14ac:dyDescent="0.25">
      <c r="A425" s="9" t="s">
        <v>1033</v>
      </c>
      <c r="B425" s="71"/>
      <c r="C425" s="13" t="s">
        <v>8</v>
      </c>
      <c r="D425" s="14" t="s">
        <v>89</v>
      </c>
      <c r="E425" s="14" t="s">
        <v>67</v>
      </c>
      <c r="F425" s="14" t="s">
        <v>89</v>
      </c>
      <c r="G425" s="14" t="s">
        <v>89</v>
      </c>
      <c r="H425" s="97">
        <v>36</v>
      </c>
      <c r="I425" s="97">
        <v>36</v>
      </c>
      <c r="J425" s="97" t="s">
        <v>52</v>
      </c>
      <c r="K425" s="97"/>
    </row>
    <row r="426" spans="1:11" s="10" customFormat="1" ht="23.25" customHeight="1" x14ac:dyDescent="0.25">
      <c r="A426" t="s">
        <v>1032</v>
      </c>
      <c r="B426" s="390" t="s">
        <v>203</v>
      </c>
      <c r="C426" s="390"/>
      <c r="D426" s="390"/>
      <c r="E426" s="390"/>
      <c r="F426" s="390"/>
      <c r="G426" s="390"/>
      <c r="H426" s="390"/>
      <c r="I426" s="390"/>
      <c r="J426" s="390"/>
      <c r="K426" s="390"/>
    </row>
    <row r="427" spans="1:11" ht="126" customHeight="1" x14ac:dyDescent="0.25">
      <c r="B427" s="112"/>
      <c r="C427" s="105" t="s">
        <v>757</v>
      </c>
      <c r="D427" s="309" t="s">
        <v>230</v>
      </c>
      <c r="E427" s="309" t="s">
        <v>4</v>
      </c>
      <c r="F427" s="309" t="s">
        <v>96</v>
      </c>
      <c r="G427" s="321" t="s">
        <v>89</v>
      </c>
      <c r="H427" s="85" t="s">
        <v>52</v>
      </c>
      <c r="I427" s="148" t="s">
        <v>52</v>
      </c>
      <c r="J427" s="268" t="s">
        <v>52</v>
      </c>
      <c r="K427" s="306" t="s">
        <v>52</v>
      </c>
    </row>
    <row r="428" spans="1:11" ht="33.75" customHeight="1" x14ac:dyDescent="0.25">
      <c r="B428" s="284">
        <v>17</v>
      </c>
      <c r="C428" s="108" t="s">
        <v>92</v>
      </c>
      <c r="D428" s="309"/>
      <c r="E428" s="309"/>
      <c r="F428" s="309"/>
      <c r="G428" s="321" t="s">
        <v>89</v>
      </c>
      <c r="H428" s="85">
        <v>90.4</v>
      </c>
      <c r="I428" s="268" t="s">
        <v>52</v>
      </c>
      <c r="J428" s="268" t="s">
        <v>52</v>
      </c>
      <c r="K428" s="304"/>
    </row>
    <row r="429" spans="1:11" ht="37.5" customHeight="1" x14ac:dyDescent="0.25">
      <c r="B429" s="284">
        <v>18</v>
      </c>
      <c r="C429" s="108" t="s">
        <v>93</v>
      </c>
      <c r="D429" s="309"/>
      <c r="E429" s="309"/>
      <c r="F429" s="309"/>
      <c r="G429" s="321" t="s">
        <v>89</v>
      </c>
      <c r="H429" s="85">
        <v>65.5</v>
      </c>
      <c r="I429" s="268" t="s">
        <v>52</v>
      </c>
      <c r="J429" s="268" t="s">
        <v>52</v>
      </c>
      <c r="K429" s="305"/>
    </row>
    <row r="430" spans="1:11" ht="35.25" customHeight="1" x14ac:dyDescent="0.25">
      <c r="A430" t="s">
        <v>1034</v>
      </c>
      <c r="B430" s="12"/>
      <c r="C430" s="337" t="s">
        <v>272</v>
      </c>
      <c r="D430" s="338"/>
      <c r="E430" s="338"/>
      <c r="F430" s="338"/>
      <c r="G430" s="338"/>
      <c r="H430" s="338"/>
      <c r="I430" s="338"/>
      <c r="J430" s="338"/>
      <c r="K430" s="338"/>
    </row>
    <row r="431" spans="1:11" ht="83.25" customHeight="1" x14ac:dyDescent="0.25">
      <c r="B431" s="377"/>
      <c r="C431" s="75" t="s">
        <v>758</v>
      </c>
      <c r="D431" s="309" t="s">
        <v>230</v>
      </c>
      <c r="E431" s="309" t="s">
        <v>4</v>
      </c>
      <c r="F431" s="309" t="s">
        <v>96</v>
      </c>
      <c r="G431" s="321" t="s">
        <v>89</v>
      </c>
      <c r="H431" s="85"/>
      <c r="I431" s="148"/>
      <c r="J431" s="85"/>
      <c r="K431" s="315" t="s">
        <v>1052</v>
      </c>
    </row>
    <row r="432" spans="1:11" ht="36" customHeight="1" x14ac:dyDescent="0.25">
      <c r="B432" s="377"/>
      <c r="C432" s="75" t="s">
        <v>1038</v>
      </c>
      <c r="D432" s="309"/>
      <c r="E432" s="309"/>
      <c r="F432" s="309"/>
      <c r="G432" s="321"/>
      <c r="H432" s="4">
        <v>88</v>
      </c>
      <c r="I432" s="160">
        <v>90.6</v>
      </c>
      <c r="J432" s="4">
        <f>I432/H432*100</f>
        <v>102.95454545454545</v>
      </c>
      <c r="K432" s="347"/>
    </row>
    <row r="433" spans="1:11" ht="34.5" customHeight="1" x14ac:dyDescent="0.25">
      <c r="B433" s="377"/>
      <c r="C433" s="75" t="s">
        <v>1039</v>
      </c>
      <c r="D433" s="309"/>
      <c r="E433" s="309"/>
      <c r="F433" s="309"/>
      <c r="G433" s="321"/>
      <c r="H433" s="4">
        <v>69.8</v>
      </c>
      <c r="I433" s="160">
        <v>73.900000000000006</v>
      </c>
      <c r="J433" s="4">
        <f>I433/H433*100</f>
        <v>105.87392550143268</v>
      </c>
      <c r="K433" s="316"/>
    </row>
    <row r="434" spans="1:11" ht="24" customHeight="1" x14ac:dyDescent="0.3">
      <c r="A434" t="s">
        <v>1035</v>
      </c>
      <c r="B434" s="11"/>
      <c r="C434" s="345" t="s">
        <v>857</v>
      </c>
      <c r="D434" s="346"/>
      <c r="E434" s="346"/>
      <c r="F434" s="346"/>
      <c r="G434" s="346"/>
      <c r="H434" s="346"/>
      <c r="I434" s="346"/>
      <c r="J434" s="346"/>
      <c r="K434" s="346"/>
    </row>
    <row r="435" spans="1:11" ht="21.75" customHeight="1" x14ac:dyDescent="0.25">
      <c r="A435" t="s">
        <v>1036</v>
      </c>
      <c r="B435" s="19"/>
      <c r="C435" s="355" t="s">
        <v>231</v>
      </c>
      <c r="D435" s="355"/>
      <c r="E435" s="355"/>
      <c r="F435" s="355"/>
      <c r="G435" s="355"/>
      <c r="H435" s="355"/>
      <c r="I435" s="355"/>
      <c r="J435" s="355"/>
      <c r="K435" s="355"/>
    </row>
    <row r="436" spans="1:11" ht="90.75" customHeight="1" x14ac:dyDescent="0.25">
      <c r="B436" s="119"/>
      <c r="C436" s="75" t="s">
        <v>464</v>
      </c>
      <c r="D436" s="309" t="s">
        <v>3</v>
      </c>
      <c r="E436" s="85" t="s">
        <v>4</v>
      </c>
      <c r="F436" s="85" t="s">
        <v>96</v>
      </c>
      <c r="G436" s="5" t="s">
        <v>89</v>
      </c>
      <c r="H436" s="3">
        <v>80</v>
      </c>
      <c r="I436" s="149">
        <v>80</v>
      </c>
      <c r="J436" s="3">
        <v>100</v>
      </c>
      <c r="K436" s="203" t="s">
        <v>771</v>
      </c>
    </row>
    <row r="437" spans="1:11" s="9" customFormat="1" ht="115.5" customHeight="1" x14ac:dyDescent="0.25">
      <c r="B437" s="309">
        <v>1</v>
      </c>
      <c r="C437" s="382" t="s">
        <v>669</v>
      </c>
      <c r="D437" s="309"/>
      <c r="E437" s="85" t="s">
        <v>337</v>
      </c>
      <c r="F437" s="377" t="s">
        <v>1048</v>
      </c>
      <c r="G437" s="309" t="s">
        <v>273</v>
      </c>
      <c r="H437" s="110" t="s">
        <v>1075</v>
      </c>
      <c r="I437" s="152">
        <v>13</v>
      </c>
      <c r="J437" s="265">
        <v>76.5</v>
      </c>
      <c r="K437" s="364" t="s">
        <v>1106</v>
      </c>
    </row>
    <row r="438" spans="1:11" s="9" customFormat="1" ht="161.25" customHeight="1" x14ac:dyDescent="0.25">
      <c r="B438" s="309"/>
      <c r="C438" s="382"/>
      <c r="D438" s="309"/>
      <c r="E438" s="85" t="s">
        <v>18</v>
      </c>
      <c r="F438" s="377"/>
      <c r="G438" s="309"/>
      <c r="H438" s="4">
        <v>27514.5</v>
      </c>
      <c r="I438" s="285">
        <v>25294</v>
      </c>
      <c r="J438" s="236">
        <f>I438/H438*100</f>
        <v>91.929709789383779</v>
      </c>
      <c r="K438" s="365"/>
    </row>
    <row r="439" spans="1:11" s="9" customFormat="1" x14ac:dyDescent="0.25">
      <c r="B439" s="52"/>
      <c r="C439" s="61" t="s">
        <v>53</v>
      </c>
      <c r="D439" s="59" t="s">
        <v>89</v>
      </c>
      <c r="E439" s="52" t="s">
        <v>18</v>
      </c>
      <c r="F439" s="52" t="s">
        <v>89</v>
      </c>
      <c r="G439" s="59" t="s">
        <v>89</v>
      </c>
      <c r="H439" s="56">
        <v>18160.5</v>
      </c>
      <c r="I439" s="56">
        <v>16394.900000000001</v>
      </c>
      <c r="J439" s="56">
        <f>I439/H439*100</f>
        <v>90.277800721345784</v>
      </c>
      <c r="K439" s="56"/>
    </row>
    <row r="440" spans="1:11" s="9" customFormat="1" x14ac:dyDescent="0.25">
      <c r="B440" s="52"/>
      <c r="C440" s="61" t="s">
        <v>75</v>
      </c>
      <c r="D440" s="59" t="s">
        <v>89</v>
      </c>
      <c r="E440" s="52" t="s">
        <v>18</v>
      </c>
      <c r="F440" s="52" t="s">
        <v>89</v>
      </c>
      <c r="G440" s="59" t="s">
        <v>89</v>
      </c>
      <c r="H440" s="56">
        <v>9354</v>
      </c>
      <c r="I440" s="161">
        <v>8899.1</v>
      </c>
      <c r="J440" s="56">
        <f>I440/H440*100</f>
        <v>95.136839854607658</v>
      </c>
      <c r="K440" s="56"/>
    </row>
    <row r="441" spans="1:11" s="22" customFormat="1" ht="45.75" customHeight="1" x14ac:dyDescent="0.25">
      <c r="B441" s="309">
        <v>2</v>
      </c>
      <c r="C441" s="307" t="s">
        <v>670</v>
      </c>
      <c r="D441" s="306" t="s">
        <v>3</v>
      </c>
      <c r="E441" s="85" t="s">
        <v>337</v>
      </c>
      <c r="F441" s="377" t="s">
        <v>96</v>
      </c>
      <c r="G441" s="309" t="s">
        <v>275</v>
      </c>
      <c r="H441" s="110">
        <v>9</v>
      </c>
      <c r="I441" s="152">
        <v>8</v>
      </c>
      <c r="J441" s="295">
        <v>88.9</v>
      </c>
      <c r="K441" s="403" t="s">
        <v>1095</v>
      </c>
    </row>
    <row r="442" spans="1:11" s="22" customFormat="1" ht="39" customHeight="1" x14ac:dyDescent="0.25">
      <c r="B442" s="309"/>
      <c r="C442" s="307"/>
      <c r="D442" s="304"/>
      <c r="E442" s="85" t="s">
        <v>18</v>
      </c>
      <c r="F442" s="377"/>
      <c r="G442" s="309"/>
      <c r="H442" s="238">
        <v>4028</v>
      </c>
      <c r="I442" s="160">
        <v>3815.8</v>
      </c>
      <c r="J442" s="238">
        <v>94.7</v>
      </c>
      <c r="K442" s="404"/>
    </row>
    <row r="443" spans="1:11" s="9" customFormat="1" x14ac:dyDescent="0.25">
      <c r="B443" s="52"/>
      <c r="C443" s="53" t="s">
        <v>75</v>
      </c>
      <c r="D443" s="59" t="s">
        <v>89</v>
      </c>
      <c r="E443" s="52" t="s">
        <v>18</v>
      </c>
      <c r="F443" s="52" t="s">
        <v>89</v>
      </c>
      <c r="G443" s="59" t="s">
        <v>89</v>
      </c>
      <c r="H443" s="56">
        <f>H442</f>
        <v>4028</v>
      </c>
      <c r="I443" s="161">
        <v>3815.8</v>
      </c>
      <c r="J443" s="56">
        <f>I443/H443*100</f>
        <v>94.731876861966242</v>
      </c>
      <c r="K443" s="49"/>
    </row>
    <row r="444" spans="1:11" s="9" customFormat="1" ht="74.25" customHeight="1" x14ac:dyDescent="0.25">
      <c r="B444" s="309">
        <v>3</v>
      </c>
      <c r="C444" s="307" t="s">
        <v>671</v>
      </c>
      <c r="D444" s="306" t="s">
        <v>3</v>
      </c>
      <c r="E444" s="85" t="s">
        <v>337</v>
      </c>
      <c r="F444" s="377" t="s">
        <v>96</v>
      </c>
      <c r="G444" s="309" t="s">
        <v>94</v>
      </c>
      <c r="H444" s="110">
        <v>154</v>
      </c>
      <c r="I444" s="152">
        <v>402</v>
      </c>
      <c r="J444" s="186" t="s">
        <v>858</v>
      </c>
      <c r="K444" s="403" t="s">
        <v>859</v>
      </c>
    </row>
    <row r="445" spans="1:11" s="9" customFormat="1" ht="81" customHeight="1" x14ac:dyDescent="0.25">
      <c r="B445" s="309"/>
      <c r="C445" s="307"/>
      <c r="D445" s="304"/>
      <c r="E445" s="85" t="s">
        <v>18</v>
      </c>
      <c r="F445" s="377"/>
      <c r="G445" s="309"/>
      <c r="H445" s="4">
        <v>3181</v>
      </c>
      <c r="I445" s="246">
        <v>3430</v>
      </c>
      <c r="J445" s="186">
        <f t="shared" ref="J445" si="32">I445/H445*100</f>
        <v>107.82772712983339</v>
      </c>
      <c r="K445" s="404"/>
    </row>
    <row r="446" spans="1:11" s="9" customFormat="1" x14ac:dyDescent="0.25">
      <c r="B446" s="52"/>
      <c r="C446" s="53" t="s">
        <v>75</v>
      </c>
      <c r="D446" s="59" t="s">
        <v>89</v>
      </c>
      <c r="E446" s="52" t="s">
        <v>18</v>
      </c>
      <c r="F446" s="52" t="s">
        <v>89</v>
      </c>
      <c r="G446" s="59" t="s">
        <v>89</v>
      </c>
      <c r="H446" s="49">
        <v>3181</v>
      </c>
      <c r="I446" s="153">
        <v>3430</v>
      </c>
      <c r="J446" s="56">
        <f>I446/H446*100</f>
        <v>107.82772712983339</v>
      </c>
      <c r="K446" s="49"/>
    </row>
    <row r="447" spans="1:11" s="9" customFormat="1" ht="50.25" customHeight="1" x14ac:dyDescent="0.25">
      <c r="B447" s="309">
        <v>4</v>
      </c>
      <c r="C447" s="307" t="s">
        <v>672</v>
      </c>
      <c r="D447" s="306" t="s">
        <v>3</v>
      </c>
      <c r="E447" s="85" t="s">
        <v>597</v>
      </c>
      <c r="F447" s="377" t="s">
        <v>96</v>
      </c>
      <c r="G447" s="377" t="s">
        <v>652</v>
      </c>
      <c r="H447" s="119">
        <v>30</v>
      </c>
      <c r="I447" s="162">
        <v>30</v>
      </c>
      <c r="J447" s="319">
        <f t="shared" ref="J447" si="33">I447/H447*100</f>
        <v>100</v>
      </c>
      <c r="K447" s="378" t="s">
        <v>860</v>
      </c>
    </row>
    <row r="448" spans="1:11" s="9" customFormat="1" ht="47.25" customHeight="1" x14ac:dyDescent="0.25">
      <c r="B448" s="309"/>
      <c r="C448" s="307"/>
      <c r="D448" s="305"/>
      <c r="E448" s="85" t="s">
        <v>18</v>
      </c>
      <c r="F448" s="377"/>
      <c r="G448" s="377"/>
      <c r="H448" s="7">
        <v>18.346</v>
      </c>
      <c r="I448" s="247">
        <v>18.346</v>
      </c>
      <c r="J448" s="320"/>
      <c r="K448" s="379"/>
    </row>
    <row r="449" spans="1:11" s="9" customFormat="1" x14ac:dyDescent="0.25">
      <c r="B449" s="52"/>
      <c r="C449" s="53" t="s">
        <v>75</v>
      </c>
      <c r="D449" s="59" t="s">
        <v>89</v>
      </c>
      <c r="E449" s="52" t="s">
        <v>18</v>
      </c>
      <c r="F449" s="52" t="s">
        <v>89</v>
      </c>
      <c r="G449" s="59" t="s">
        <v>89</v>
      </c>
      <c r="H449" s="63">
        <v>18.346</v>
      </c>
      <c r="I449" s="164">
        <v>18.346</v>
      </c>
      <c r="J449" s="56">
        <f>I449/H449*100</f>
        <v>100</v>
      </c>
      <c r="K449" s="63"/>
    </row>
    <row r="450" spans="1:11" s="10" customFormat="1" ht="217.5" customHeight="1" x14ac:dyDescent="0.25">
      <c r="B450" s="119"/>
      <c r="C450" s="75" t="s">
        <v>465</v>
      </c>
      <c r="D450" s="85" t="s">
        <v>3</v>
      </c>
      <c r="E450" s="85" t="s">
        <v>4</v>
      </c>
      <c r="F450" s="85" t="s">
        <v>96</v>
      </c>
      <c r="G450" s="5" t="s">
        <v>89</v>
      </c>
      <c r="H450" s="3">
        <v>94.2</v>
      </c>
      <c r="I450" s="149">
        <v>95.1</v>
      </c>
      <c r="J450" s="186">
        <f t="shared" ref="J450:J451" si="34">I450/H450*100</f>
        <v>100.95541401273884</v>
      </c>
      <c r="K450" s="240" t="s">
        <v>861</v>
      </c>
    </row>
    <row r="451" spans="1:11" ht="214.5" customHeight="1" x14ac:dyDescent="0.25">
      <c r="B451" s="119"/>
      <c r="C451" s="75" t="s">
        <v>466</v>
      </c>
      <c r="D451" s="309" t="s">
        <v>3</v>
      </c>
      <c r="E451" s="85" t="s">
        <v>4</v>
      </c>
      <c r="F451" s="85" t="s">
        <v>96</v>
      </c>
      <c r="G451" s="5" t="s">
        <v>89</v>
      </c>
      <c r="H451" s="3">
        <v>86.3</v>
      </c>
      <c r="I451" s="223">
        <v>86.3</v>
      </c>
      <c r="J451" s="186">
        <f t="shared" si="34"/>
        <v>100</v>
      </c>
      <c r="K451" s="229" t="s">
        <v>786</v>
      </c>
    </row>
    <row r="452" spans="1:11" s="22" customFormat="1" ht="31.5" customHeight="1" x14ac:dyDescent="0.25">
      <c r="B452" s="309">
        <v>7</v>
      </c>
      <c r="C452" s="307" t="s">
        <v>673</v>
      </c>
      <c r="D452" s="309"/>
      <c r="E452" s="85" t="s">
        <v>337</v>
      </c>
      <c r="F452" s="377" t="s">
        <v>96</v>
      </c>
      <c r="G452" s="309" t="s">
        <v>275</v>
      </c>
      <c r="H452" s="110">
        <v>1</v>
      </c>
      <c r="I452" s="152">
        <v>1</v>
      </c>
      <c r="J452" s="302">
        <v>100</v>
      </c>
      <c r="K452" s="403" t="s">
        <v>862</v>
      </c>
    </row>
    <row r="453" spans="1:11" s="9" customFormat="1" ht="46.5" customHeight="1" x14ac:dyDescent="0.25">
      <c r="B453" s="309"/>
      <c r="C453" s="307"/>
      <c r="D453" s="309"/>
      <c r="E453" s="85" t="s">
        <v>18</v>
      </c>
      <c r="F453" s="377"/>
      <c r="G453" s="309"/>
      <c r="H453" s="238">
        <v>302</v>
      </c>
      <c r="I453" s="160">
        <v>302</v>
      </c>
      <c r="J453" s="303"/>
      <c r="K453" s="404"/>
    </row>
    <row r="454" spans="1:11" s="9" customFormat="1" x14ac:dyDescent="0.25">
      <c r="B454" s="52"/>
      <c r="C454" s="53" t="s">
        <v>75</v>
      </c>
      <c r="D454" s="59" t="s">
        <v>89</v>
      </c>
      <c r="E454" s="52" t="s">
        <v>18</v>
      </c>
      <c r="F454" s="52" t="s">
        <v>89</v>
      </c>
      <c r="G454" s="59" t="s">
        <v>89</v>
      </c>
      <c r="H454" s="56">
        <v>302</v>
      </c>
      <c r="I454" s="161">
        <v>302</v>
      </c>
      <c r="J454" s="56">
        <f>I454/H454*100</f>
        <v>100</v>
      </c>
      <c r="K454" s="56"/>
    </row>
    <row r="455" spans="1:11" ht="106.5" customHeight="1" x14ac:dyDescent="0.25">
      <c r="B455" s="119"/>
      <c r="C455" s="75" t="s">
        <v>467</v>
      </c>
      <c r="D455" s="85" t="s">
        <v>3</v>
      </c>
      <c r="E455" s="85" t="s">
        <v>4</v>
      </c>
      <c r="F455" s="262" t="s">
        <v>96</v>
      </c>
      <c r="G455" s="5" t="s">
        <v>89</v>
      </c>
      <c r="H455" s="85">
        <v>73.599999999999994</v>
      </c>
      <c r="I455" s="239">
        <v>73.599999999999994</v>
      </c>
      <c r="J455" s="186">
        <f t="shared" ref="J455" si="35">I455/H455*100</f>
        <v>100</v>
      </c>
      <c r="K455" s="351" t="s">
        <v>787</v>
      </c>
    </row>
    <row r="456" spans="1:11" s="45" customFormat="1" ht="38.25" customHeight="1" x14ac:dyDescent="0.25">
      <c r="B456" s="377">
        <v>8</v>
      </c>
      <c r="C456" s="307" t="s">
        <v>674</v>
      </c>
      <c r="D456" s="309" t="s">
        <v>3</v>
      </c>
      <c r="E456" s="85" t="s">
        <v>337</v>
      </c>
      <c r="F456" s="111"/>
      <c r="G456" s="266" t="s">
        <v>52</v>
      </c>
      <c r="H456" s="85" t="s">
        <v>52</v>
      </c>
      <c r="I456" s="237" t="s">
        <v>52</v>
      </c>
      <c r="J456" s="237" t="s">
        <v>52</v>
      </c>
      <c r="K456" s="406"/>
    </row>
    <row r="457" spans="1:11" s="45" customFormat="1" ht="28.5" customHeight="1" x14ac:dyDescent="0.25">
      <c r="B457" s="377"/>
      <c r="C457" s="307"/>
      <c r="D457" s="309"/>
      <c r="E457" s="85" t="s">
        <v>18</v>
      </c>
      <c r="F457" s="111"/>
      <c r="G457" s="266" t="s">
        <v>52</v>
      </c>
      <c r="H457" s="85" t="s">
        <v>52</v>
      </c>
      <c r="I457" s="237" t="s">
        <v>52</v>
      </c>
      <c r="J457" s="237" t="s">
        <v>52</v>
      </c>
      <c r="K457" s="406"/>
    </row>
    <row r="458" spans="1:11" s="45" customFormat="1" ht="41.25" customHeight="1" x14ac:dyDescent="0.25">
      <c r="B458" s="377">
        <v>9</v>
      </c>
      <c r="C458" s="332" t="s">
        <v>600</v>
      </c>
      <c r="D458" s="309" t="s">
        <v>3</v>
      </c>
      <c r="E458" s="85" t="s">
        <v>337</v>
      </c>
      <c r="F458" s="111"/>
      <c r="G458" s="266" t="s">
        <v>52</v>
      </c>
      <c r="H458" s="85" t="s">
        <v>52</v>
      </c>
      <c r="I458" s="237" t="s">
        <v>52</v>
      </c>
      <c r="J458" s="237" t="s">
        <v>52</v>
      </c>
      <c r="K458" s="406"/>
    </row>
    <row r="459" spans="1:11" s="45" customFormat="1" ht="36" customHeight="1" x14ac:dyDescent="0.25">
      <c r="B459" s="377"/>
      <c r="C459" s="333"/>
      <c r="D459" s="309"/>
      <c r="E459" s="85" t="s">
        <v>18</v>
      </c>
      <c r="F459" s="111"/>
      <c r="G459" s="266" t="s">
        <v>52</v>
      </c>
      <c r="H459" s="85" t="s">
        <v>52</v>
      </c>
      <c r="I459" s="237" t="s">
        <v>52</v>
      </c>
      <c r="J459" s="237" t="s">
        <v>52</v>
      </c>
      <c r="K459" s="352"/>
    </row>
    <row r="460" spans="1:11" ht="19.5" x14ac:dyDescent="0.25">
      <c r="A460" t="s">
        <v>1031</v>
      </c>
      <c r="B460" s="39"/>
      <c r="C460" s="38" t="s">
        <v>319</v>
      </c>
      <c r="D460" s="40" t="s">
        <v>89</v>
      </c>
      <c r="E460" s="37" t="s">
        <v>18</v>
      </c>
      <c r="F460" s="40" t="s">
        <v>89</v>
      </c>
      <c r="G460" s="40" t="s">
        <v>89</v>
      </c>
      <c r="H460" s="43">
        <f>H461+H462</f>
        <v>35043.845999999998</v>
      </c>
      <c r="I460" s="43">
        <f>I461+I462</f>
        <v>32860.146000000001</v>
      </c>
      <c r="J460" s="43">
        <f>I460/H460*100</f>
        <v>93.768663405266665</v>
      </c>
      <c r="K460" s="43"/>
    </row>
    <row r="461" spans="1:11" ht="19.5" x14ac:dyDescent="0.25">
      <c r="A461" t="s">
        <v>1031</v>
      </c>
      <c r="B461" s="39"/>
      <c r="C461" s="38" t="s">
        <v>53</v>
      </c>
      <c r="D461" s="40" t="s">
        <v>89</v>
      </c>
      <c r="E461" s="37" t="s">
        <v>18</v>
      </c>
      <c r="F461" s="40" t="s">
        <v>89</v>
      </c>
      <c r="G461" s="40" t="s">
        <v>89</v>
      </c>
      <c r="H461" s="43">
        <f>H439</f>
        <v>18160.5</v>
      </c>
      <c r="I461" s="43">
        <f>I439</f>
        <v>16394.900000000001</v>
      </c>
      <c r="J461" s="43">
        <f t="shared" ref="J461:J462" si="36">I461/H461*100</f>
        <v>90.277800721345784</v>
      </c>
      <c r="K461" s="43"/>
    </row>
    <row r="462" spans="1:11" ht="19.5" x14ac:dyDescent="0.25">
      <c r="A462" t="s">
        <v>1031</v>
      </c>
      <c r="B462" s="39"/>
      <c r="C462" s="38" t="s">
        <v>75</v>
      </c>
      <c r="D462" s="40" t="s">
        <v>89</v>
      </c>
      <c r="E462" s="37" t="s">
        <v>18</v>
      </c>
      <c r="F462" s="40" t="s">
        <v>89</v>
      </c>
      <c r="G462" s="40" t="s">
        <v>89</v>
      </c>
      <c r="H462" s="43">
        <f>H454+H449+H446+H440+H443</f>
        <v>16883.345999999998</v>
      </c>
      <c r="I462" s="43">
        <f>I454+I449+I446+I440+I443</f>
        <v>16465.245999999999</v>
      </c>
      <c r="J462" s="43">
        <f t="shared" si="36"/>
        <v>97.523595145180352</v>
      </c>
      <c r="K462" s="43"/>
    </row>
    <row r="463" spans="1:11" ht="27" customHeight="1" x14ac:dyDescent="0.25">
      <c r="A463" t="s">
        <v>1036</v>
      </c>
      <c r="B463" s="19"/>
      <c r="C463" s="355" t="s">
        <v>232</v>
      </c>
      <c r="D463" s="355"/>
      <c r="E463" s="355"/>
      <c r="F463" s="355"/>
      <c r="G463" s="355"/>
      <c r="H463" s="355"/>
      <c r="I463" s="355"/>
      <c r="J463" s="355"/>
      <c r="K463" s="355"/>
    </row>
    <row r="464" spans="1:11" ht="87" customHeight="1" x14ac:dyDescent="0.25">
      <c r="B464" s="85"/>
      <c r="C464" s="75" t="s">
        <v>468</v>
      </c>
      <c r="D464" s="306" t="s">
        <v>3</v>
      </c>
      <c r="E464" s="85" t="s">
        <v>4</v>
      </c>
      <c r="F464" s="85" t="s">
        <v>96</v>
      </c>
      <c r="G464" s="5" t="s">
        <v>89</v>
      </c>
      <c r="H464" s="85">
        <v>91.92</v>
      </c>
      <c r="I464" s="148">
        <v>94.6</v>
      </c>
      <c r="J464" s="85">
        <v>102.9</v>
      </c>
      <c r="K464" s="177" t="s">
        <v>785</v>
      </c>
    </row>
    <row r="465" spans="1:11" s="9" customFormat="1" ht="136.5" customHeight="1" x14ac:dyDescent="0.25">
      <c r="B465" s="309">
        <v>10</v>
      </c>
      <c r="C465" s="382" t="s">
        <v>675</v>
      </c>
      <c r="D465" s="304"/>
      <c r="E465" s="85" t="s">
        <v>337</v>
      </c>
      <c r="F465" s="309" t="s">
        <v>1046</v>
      </c>
      <c r="G465" s="309" t="s">
        <v>273</v>
      </c>
      <c r="H465" s="110" t="s">
        <v>1076</v>
      </c>
      <c r="I465" s="152">
        <v>20</v>
      </c>
      <c r="J465" s="265">
        <v>95.2</v>
      </c>
      <c r="K465" s="405" t="s">
        <v>1105</v>
      </c>
    </row>
    <row r="466" spans="1:11" s="9" customFormat="1" ht="140.25" customHeight="1" x14ac:dyDescent="0.25">
      <c r="B466" s="309"/>
      <c r="C466" s="382"/>
      <c r="D466" s="305"/>
      <c r="E466" s="85" t="s">
        <v>18</v>
      </c>
      <c r="F466" s="309"/>
      <c r="G466" s="309"/>
      <c r="H466" s="228">
        <v>7430.8</v>
      </c>
      <c r="I466" s="160">
        <v>6865.1</v>
      </c>
      <c r="J466" s="228">
        <f>I466/H466*100</f>
        <v>92.387091564838244</v>
      </c>
      <c r="K466" s="352"/>
    </row>
    <row r="467" spans="1:11" s="9" customFormat="1" x14ac:dyDescent="0.25">
      <c r="B467" s="52"/>
      <c r="C467" s="61" t="s">
        <v>53</v>
      </c>
      <c r="D467" s="59" t="s">
        <v>89</v>
      </c>
      <c r="E467" s="52" t="s">
        <v>18</v>
      </c>
      <c r="F467" s="52" t="s">
        <v>89</v>
      </c>
      <c r="G467" s="59" t="s">
        <v>89</v>
      </c>
      <c r="H467" s="49">
        <v>6141.2</v>
      </c>
      <c r="I467" s="161">
        <v>5576.6</v>
      </c>
      <c r="J467" s="56">
        <f>I467/H467*100</f>
        <v>90.806357063766058</v>
      </c>
      <c r="K467" s="49"/>
    </row>
    <row r="468" spans="1:11" s="9" customFormat="1" ht="19.5" customHeight="1" x14ac:dyDescent="0.25">
      <c r="B468" s="52"/>
      <c r="C468" s="61" t="s">
        <v>75</v>
      </c>
      <c r="D468" s="59" t="s">
        <v>89</v>
      </c>
      <c r="E468" s="52" t="s">
        <v>18</v>
      </c>
      <c r="F468" s="52" t="s">
        <v>89</v>
      </c>
      <c r="G468" s="59" t="s">
        <v>89</v>
      </c>
      <c r="H468" s="49">
        <v>1289.5999999999999</v>
      </c>
      <c r="I468" s="161">
        <v>1288.5</v>
      </c>
      <c r="J468" s="56">
        <f>I468/H468*100</f>
        <v>99.914702233250637</v>
      </c>
      <c r="K468" s="49"/>
    </row>
    <row r="469" spans="1:11" s="9" customFormat="1" ht="57.75" customHeight="1" x14ac:dyDescent="0.25">
      <c r="B469" s="309">
        <v>11</v>
      </c>
      <c r="C469" s="382" t="s">
        <v>676</v>
      </c>
      <c r="D469" s="306" t="s">
        <v>3</v>
      </c>
      <c r="E469" s="85" t="s">
        <v>337</v>
      </c>
      <c r="F469" s="309" t="s">
        <v>96</v>
      </c>
      <c r="G469" s="309" t="s">
        <v>275</v>
      </c>
      <c r="H469" s="267">
        <v>1</v>
      </c>
      <c r="I469" s="152">
        <v>1</v>
      </c>
      <c r="J469" s="110">
        <v>100</v>
      </c>
      <c r="K469" s="351" t="s">
        <v>833</v>
      </c>
    </row>
    <row r="470" spans="1:11" s="9" customFormat="1" ht="92.25" customHeight="1" x14ac:dyDescent="0.25">
      <c r="B470" s="309"/>
      <c r="C470" s="382"/>
      <c r="D470" s="305"/>
      <c r="E470" s="85" t="s">
        <v>18</v>
      </c>
      <c r="F470" s="309"/>
      <c r="G470" s="309"/>
      <c r="H470" s="4">
        <v>1372.4780000000001</v>
      </c>
      <c r="I470" s="160">
        <v>1076.0999999999999</v>
      </c>
      <c r="J470" s="4">
        <v>78.400000000000006</v>
      </c>
      <c r="K470" s="352"/>
    </row>
    <row r="471" spans="1:11" s="9" customFormat="1" x14ac:dyDescent="0.25">
      <c r="B471" s="52"/>
      <c r="C471" s="61" t="s">
        <v>75</v>
      </c>
      <c r="D471" s="59" t="s">
        <v>89</v>
      </c>
      <c r="E471" s="52" t="s">
        <v>18</v>
      </c>
      <c r="F471" s="52" t="s">
        <v>89</v>
      </c>
      <c r="G471" s="59" t="s">
        <v>89</v>
      </c>
      <c r="H471" s="56">
        <v>1372.4780000000001</v>
      </c>
      <c r="I471" s="161">
        <v>1076.0999999999999</v>
      </c>
      <c r="J471" s="56">
        <f>I471/H471*100</f>
        <v>78.40562835979884</v>
      </c>
      <c r="K471" s="56"/>
    </row>
    <row r="472" spans="1:11" s="9" customFormat="1" ht="59.25" customHeight="1" x14ac:dyDescent="0.25">
      <c r="B472" s="309">
        <v>12</v>
      </c>
      <c r="C472" s="307" t="s">
        <v>677</v>
      </c>
      <c r="D472" s="306" t="s">
        <v>3</v>
      </c>
      <c r="E472" s="85" t="s">
        <v>337</v>
      </c>
      <c r="F472" s="309" t="s">
        <v>96</v>
      </c>
      <c r="G472" s="309" t="s">
        <v>275</v>
      </c>
      <c r="H472" s="110">
        <v>1137</v>
      </c>
      <c r="I472" s="152">
        <v>1144</v>
      </c>
      <c r="J472" s="234">
        <v>100.6</v>
      </c>
      <c r="K472" s="367" t="s">
        <v>863</v>
      </c>
    </row>
    <row r="473" spans="1:11" s="9" customFormat="1" ht="57" customHeight="1" x14ac:dyDescent="0.25">
      <c r="B473" s="309"/>
      <c r="C473" s="307"/>
      <c r="D473" s="305"/>
      <c r="E473" s="85" t="s">
        <v>18</v>
      </c>
      <c r="F473" s="309"/>
      <c r="G473" s="309"/>
      <c r="H473" s="4">
        <v>4564.5069999999996</v>
      </c>
      <c r="I473" s="234">
        <v>4564.5069999999996</v>
      </c>
      <c r="J473" s="4">
        <v>100</v>
      </c>
      <c r="K473" s="368"/>
    </row>
    <row r="474" spans="1:11" s="9" customFormat="1" x14ac:dyDescent="0.25">
      <c r="B474" s="52"/>
      <c r="C474" s="53" t="s">
        <v>75</v>
      </c>
      <c r="D474" s="59" t="s">
        <v>89</v>
      </c>
      <c r="E474" s="52" t="s">
        <v>18</v>
      </c>
      <c r="F474" s="52" t="s">
        <v>89</v>
      </c>
      <c r="G474" s="59" t="s">
        <v>89</v>
      </c>
      <c r="H474" s="56">
        <v>4564.5069999999996</v>
      </c>
      <c r="I474" s="161">
        <v>4564.5069999999996</v>
      </c>
      <c r="J474" s="56">
        <f>I474/H474*100</f>
        <v>100</v>
      </c>
      <c r="K474" s="56"/>
    </row>
    <row r="475" spans="1:11" s="9" customFormat="1" ht="72" customHeight="1" x14ac:dyDescent="0.25">
      <c r="B475" s="309">
        <v>13</v>
      </c>
      <c r="C475" s="307" t="s">
        <v>678</v>
      </c>
      <c r="D475" s="309" t="s">
        <v>3</v>
      </c>
      <c r="E475" s="85" t="s">
        <v>597</v>
      </c>
      <c r="F475" s="359" t="s">
        <v>96</v>
      </c>
      <c r="G475" s="377" t="s">
        <v>652</v>
      </c>
      <c r="H475" s="85">
        <v>82</v>
      </c>
      <c r="I475" s="148">
        <v>82</v>
      </c>
      <c r="J475" s="306">
        <v>100</v>
      </c>
      <c r="K475" s="351" t="s">
        <v>864</v>
      </c>
    </row>
    <row r="476" spans="1:11" s="9" customFormat="1" ht="72.75" customHeight="1" x14ac:dyDescent="0.25">
      <c r="B476" s="309"/>
      <c r="C476" s="307"/>
      <c r="D476" s="309"/>
      <c r="E476" s="85" t="s">
        <v>18</v>
      </c>
      <c r="F476" s="359"/>
      <c r="G476" s="377"/>
      <c r="H476" s="85">
        <v>194.774</v>
      </c>
      <c r="I476" s="148">
        <v>194.774</v>
      </c>
      <c r="J476" s="305"/>
      <c r="K476" s="352"/>
    </row>
    <row r="477" spans="1:11" s="9" customFormat="1" x14ac:dyDescent="0.25">
      <c r="B477" s="52"/>
      <c r="C477" s="53" t="s">
        <v>75</v>
      </c>
      <c r="D477" s="59" t="s">
        <v>89</v>
      </c>
      <c r="E477" s="52" t="s">
        <v>18</v>
      </c>
      <c r="F477" s="59" t="s">
        <v>89</v>
      </c>
      <c r="G477" s="59" t="s">
        <v>89</v>
      </c>
      <c r="H477" s="52">
        <v>194.774</v>
      </c>
      <c r="I477" s="154">
        <v>194.774</v>
      </c>
      <c r="J477" s="56">
        <f>I477/H477*100</f>
        <v>100</v>
      </c>
      <c r="K477" s="52"/>
    </row>
    <row r="478" spans="1:11" s="9" customFormat="1" ht="21.75" customHeight="1" x14ac:dyDescent="0.25">
      <c r="A478" t="s">
        <v>1031</v>
      </c>
      <c r="B478" s="37"/>
      <c r="C478" s="36" t="s">
        <v>315</v>
      </c>
      <c r="D478" s="37" t="s">
        <v>89</v>
      </c>
      <c r="E478" s="37" t="s">
        <v>18</v>
      </c>
      <c r="F478" s="37" t="s">
        <v>89</v>
      </c>
      <c r="G478" s="37" t="s">
        <v>89</v>
      </c>
      <c r="H478" s="122">
        <f>H479+H480</f>
        <v>13562.559000000001</v>
      </c>
      <c r="I478" s="122">
        <f>I479+I480</f>
        <v>12700.481</v>
      </c>
      <c r="J478" s="43">
        <f>I478/H478*100</f>
        <v>93.643692167532677</v>
      </c>
      <c r="K478" s="122"/>
    </row>
    <row r="479" spans="1:11" s="9" customFormat="1" x14ac:dyDescent="0.25">
      <c r="A479" t="s">
        <v>1031</v>
      </c>
      <c r="B479" s="37"/>
      <c r="C479" s="36" t="s">
        <v>53</v>
      </c>
      <c r="D479" s="37" t="s">
        <v>89</v>
      </c>
      <c r="E479" s="37" t="s">
        <v>18</v>
      </c>
      <c r="F479" s="37" t="s">
        <v>89</v>
      </c>
      <c r="G479" s="37" t="s">
        <v>89</v>
      </c>
      <c r="H479" s="122">
        <f>+H467</f>
        <v>6141.2</v>
      </c>
      <c r="I479" s="122">
        <f>+I467</f>
        <v>5576.6</v>
      </c>
      <c r="J479" s="43">
        <f t="shared" ref="J479:J480" si="37">I479/H479*100</f>
        <v>90.806357063766058</v>
      </c>
      <c r="K479" s="122"/>
    </row>
    <row r="480" spans="1:11" s="9" customFormat="1" x14ac:dyDescent="0.25">
      <c r="A480" t="s">
        <v>1031</v>
      </c>
      <c r="B480" s="37"/>
      <c r="C480" s="36" t="s">
        <v>75</v>
      </c>
      <c r="D480" s="37" t="s">
        <v>89</v>
      </c>
      <c r="E480" s="37" t="s">
        <v>18</v>
      </c>
      <c r="F480" s="37" t="s">
        <v>89</v>
      </c>
      <c r="G480" s="37" t="s">
        <v>89</v>
      </c>
      <c r="H480" s="122">
        <f>H477+H474+H471+H468</f>
        <v>7421.3590000000004</v>
      </c>
      <c r="I480" s="122">
        <f>I477+I474+I471+I468</f>
        <v>7123.8809999999994</v>
      </c>
      <c r="J480" s="43">
        <f t="shared" si="37"/>
        <v>95.991596687345265</v>
      </c>
      <c r="K480" s="122"/>
    </row>
    <row r="481" spans="1:12" s="9" customFormat="1" ht="26.25" customHeight="1" x14ac:dyDescent="0.25">
      <c r="A481" t="s">
        <v>1036</v>
      </c>
      <c r="B481" s="19"/>
      <c r="C481" s="355" t="s">
        <v>233</v>
      </c>
      <c r="D481" s="355"/>
      <c r="E481" s="355"/>
      <c r="F481" s="355"/>
      <c r="G481" s="355"/>
      <c r="H481" s="355"/>
      <c r="I481" s="355"/>
      <c r="J481" s="355"/>
      <c r="K481" s="355"/>
    </row>
    <row r="482" spans="1:12" s="9" customFormat="1" ht="70.5" customHeight="1" x14ac:dyDescent="0.25">
      <c r="B482" s="119"/>
      <c r="C482" s="108" t="s">
        <v>469</v>
      </c>
      <c r="D482" s="306" t="s">
        <v>3</v>
      </c>
      <c r="E482" s="85" t="s">
        <v>4</v>
      </c>
      <c r="F482" s="85" t="s">
        <v>96</v>
      </c>
      <c r="G482" s="5" t="s">
        <v>89</v>
      </c>
      <c r="H482" s="3">
        <v>84.8</v>
      </c>
      <c r="I482" s="149">
        <v>84.8</v>
      </c>
      <c r="J482" s="3">
        <v>100</v>
      </c>
      <c r="K482" s="270" t="s">
        <v>865</v>
      </c>
    </row>
    <row r="483" spans="1:12" s="9" customFormat="1" ht="97.5" customHeight="1" x14ac:dyDescent="0.25">
      <c r="B483" s="377">
        <v>14</v>
      </c>
      <c r="C483" s="383" t="s">
        <v>1072</v>
      </c>
      <c r="D483" s="305"/>
      <c r="E483" s="85" t="s">
        <v>337</v>
      </c>
      <c r="F483" s="309" t="s">
        <v>1046</v>
      </c>
      <c r="G483" s="309" t="s">
        <v>273</v>
      </c>
      <c r="H483" s="110" t="s">
        <v>1073</v>
      </c>
      <c r="I483" s="152">
        <v>8</v>
      </c>
      <c r="J483" s="292">
        <v>47.1</v>
      </c>
      <c r="K483" s="384" t="s">
        <v>1108</v>
      </c>
      <c r="L483" s="294"/>
    </row>
    <row r="484" spans="1:12" s="9" customFormat="1" ht="90" customHeight="1" x14ac:dyDescent="0.25">
      <c r="B484" s="377"/>
      <c r="C484" s="383"/>
      <c r="D484" s="111"/>
      <c r="E484" s="85" t="s">
        <v>18</v>
      </c>
      <c r="F484" s="309"/>
      <c r="G484" s="309"/>
      <c r="H484" s="4">
        <v>3139.1</v>
      </c>
      <c r="I484" s="160">
        <v>3070.2</v>
      </c>
      <c r="J484" s="4">
        <f>I484/H484*100</f>
        <v>97.805103373578405</v>
      </c>
      <c r="K484" s="385"/>
    </row>
    <row r="485" spans="1:12" s="9" customFormat="1" x14ac:dyDescent="0.25">
      <c r="B485" s="62"/>
      <c r="C485" s="61" t="s">
        <v>53</v>
      </c>
      <c r="D485" s="59" t="s">
        <v>89</v>
      </c>
      <c r="E485" s="52" t="s">
        <v>18</v>
      </c>
      <c r="F485" s="59" t="s">
        <v>89</v>
      </c>
      <c r="G485" s="59" t="s">
        <v>89</v>
      </c>
      <c r="H485" s="56">
        <v>1775.7</v>
      </c>
      <c r="I485" s="56">
        <v>1747.8</v>
      </c>
      <c r="J485" s="56">
        <f>I485/H485*100</f>
        <v>98.428788646730851</v>
      </c>
      <c r="K485" s="56"/>
    </row>
    <row r="486" spans="1:12" s="9" customFormat="1" x14ac:dyDescent="0.25">
      <c r="B486" s="62"/>
      <c r="C486" s="61" t="s">
        <v>75</v>
      </c>
      <c r="D486" s="59" t="s">
        <v>89</v>
      </c>
      <c r="E486" s="52" t="s">
        <v>18</v>
      </c>
      <c r="F486" s="59" t="s">
        <v>89</v>
      </c>
      <c r="G486" s="59" t="s">
        <v>89</v>
      </c>
      <c r="H486" s="56">
        <v>592.70000000000005</v>
      </c>
      <c r="I486" s="56">
        <v>579.79999999999995</v>
      </c>
      <c r="J486" s="56">
        <f t="shared" ref="J486:J487" si="38">I486/H486*100</f>
        <v>97.823519487092952</v>
      </c>
      <c r="K486" s="56"/>
    </row>
    <row r="487" spans="1:12" x14ac:dyDescent="0.25">
      <c r="B487" s="62"/>
      <c r="C487" s="61" t="s">
        <v>301</v>
      </c>
      <c r="D487" s="59" t="s">
        <v>89</v>
      </c>
      <c r="E487" s="52" t="s">
        <v>18</v>
      </c>
      <c r="F487" s="59" t="s">
        <v>89</v>
      </c>
      <c r="G487" s="59" t="s">
        <v>89</v>
      </c>
      <c r="H487" s="56">
        <v>770.69999999999993</v>
      </c>
      <c r="I487" s="56">
        <v>742.6</v>
      </c>
      <c r="J487" s="56">
        <f t="shared" si="38"/>
        <v>96.353963928895823</v>
      </c>
      <c r="K487" s="56"/>
    </row>
    <row r="488" spans="1:12" ht="41.25" customHeight="1" x14ac:dyDescent="0.25">
      <c r="B488" s="377">
        <v>15</v>
      </c>
      <c r="C488" s="382" t="s">
        <v>679</v>
      </c>
      <c r="D488" s="306" t="s">
        <v>3</v>
      </c>
      <c r="E488" s="85" t="s">
        <v>337</v>
      </c>
      <c r="F488" s="309" t="s">
        <v>96</v>
      </c>
      <c r="G488" s="309" t="s">
        <v>275</v>
      </c>
      <c r="H488" s="85">
        <v>2</v>
      </c>
      <c r="I488" s="148">
        <v>2</v>
      </c>
      <c r="J488" s="306">
        <v>100</v>
      </c>
      <c r="K488" s="364" t="s">
        <v>866</v>
      </c>
    </row>
    <row r="489" spans="1:12" ht="41.25" customHeight="1" x14ac:dyDescent="0.25">
      <c r="B489" s="377"/>
      <c r="C489" s="382"/>
      <c r="D489" s="305"/>
      <c r="E489" s="85" t="s">
        <v>18</v>
      </c>
      <c r="F489" s="309"/>
      <c r="G489" s="309"/>
      <c r="H489" s="3">
        <v>405.4</v>
      </c>
      <c r="I489" s="149">
        <v>405.4</v>
      </c>
      <c r="J489" s="305"/>
      <c r="K489" s="365"/>
    </row>
    <row r="490" spans="1:12" s="9" customFormat="1" x14ac:dyDescent="0.25">
      <c r="B490" s="62"/>
      <c r="C490" s="61" t="s">
        <v>75</v>
      </c>
      <c r="D490" s="59" t="s">
        <v>89</v>
      </c>
      <c r="E490" s="52" t="s">
        <v>18</v>
      </c>
      <c r="F490" s="59" t="s">
        <v>89</v>
      </c>
      <c r="G490" s="59" t="s">
        <v>89</v>
      </c>
      <c r="H490" s="48">
        <v>128.17599999999999</v>
      </c>
      <c r="I490" s="48">
        <v>128.17599999999999</v>
      </c>
      <c r="J490" s="48">
        <v>100</v>
      </c>
      <c r="K490" s="48"/>
    </row>
    <row r="491" spans="1:12" x14ac:dyDescent="0.25">
      <c r="B491" s="62"/>
      <c r="C491" s="61" t="s">
        <v>301</v>
      </c>
      <c r="D491" s="59" t="s">
        <v>89</v>
      </c>
      <c r="E491" s="52" t="s">
        <v>18</v>
      </c>
      <c r="F491" s="59" t="s">
        <v>89</v>
      </c>
      <c r="G491" s="59" t="s">
        <v>89</v>
      </c>
      <c r="H491" s="48">
        <v>277.3</v>
      </c>
      <c r="I491" s="48">
        <v>277.3</v>
      </c>
      <c r="J491" s="48">
        <v>100</v>
      </c>
      <c r="K491" s="48"/>
    </row>
    <row r="492" spans="1:12" s="9" customFormat="1" ht="114" customHeight="1" x14ac:dyDescent="0.25">
      <c r="B492" s="377">
        <v>16</v>
      </c>
      <c r="C492" s="307" t="s">
        <v>680</v>
      </c>
      <c r="D492" s="306" t="s">
        <v>3</v>
      </c>
      <c r="E492" s="85" t="s">
        <v>337</v>
      </c>
      <c r="F492" s="309" t="s">
        <v>96</v>
      </c>
      <c r="G492" s="309" t="s">
        <v>275</v>
      </c>
      <c r="H492" s="85">
        <v>3</v>
      </c>
      <c r="I492" s="148">
        <v>3</v>
      </c>
      <c r="J492" s="85">
        <v>100</v>
      </c>
      <c r="K492" s="364" t="s">
        <v>876</v>
      </c>
    </row>
    <row r="493" spans="1:12" s="9" customFormat="1" ht="123" customHeight="1" x14ac:dyDescent="0.25">
      <c r="B493" s="377"/>
      <c r="C493" s="307"/>
      <c r="D493" s="305"/>
      <c r="E493" s="85" t="s">
        <v>18</v>
      </c>
      <c r="F493" s="309"/>
      <c r="G493" s="309"/>
      <c r="H493" s="85">
        <v>38.200000000000003</v>
      </c>
      <c r="I493" s="148">
        <v>36.9</v>
      </c>
      <c r="J493" s="85">
        <v>96.6</v>
      </c>
      <c r="K493" s="365"/>
    </row>
    <row r="494" spans="1:12" s="9" customFormat="1" x14ac:dyDescent="0.25">
      <c r="B494" s="62"/>
      <c r="C494" s="61" t="s">
        <v>75</v>
      </c>
      <c r="D494" s="59" t="s">
        <v>89</v>
      </c>
      <c r="E494" s="52" t="s">
        <v>18</v>
      </c>
      <c r="F494" s="59" t="s">
        <v>89</v>
      </c>
      <c r="G494" s="59" t="s">
        <v>89</v>
      </c>
      <c r="H494" s="48">
        <v>38.200000000000003</v>
      </c>
      <c r="I494" s="48">
        <v>36.9</v>
      </c>
      <c r="J494" s="48">
        <v>96.6</v>
      </c>
      <c r="K494" s="48"/>
    </row>
    <row r="495" spans="1:12" s="9" customFormat="1" ht="19.5" x14ac:dyDescent="0.25">
      <c r="A495" t="s">
        <v>1031</v>
      </c>
      <c r="B495" s="41"/>
      <c r="C495" s="83" t="s">
        <v>470</v>
      </c>
      <c r="D495" s="40" t="s">
        <v>89</v>
      </c>
      <c r="E495" s="37" t="s">
        <v>18</v>
      </c>
      <c r="F495" s="40" t="s">
        <v>89</v>
      </c>
      <c r="G495" s="40" t="s">
        <v>89</v>
      </c>
      <c r="H495" s="84">
        <f>H496+H497+H498</f>
        <v>3582.7759999999998</v>
      </c>
      <c r="I495" s="84">
        <f>I496+I497+I498</f>
        <v>3512.576</v>
      </c>
      <c r="J495" s="84">
        <f>I495/H495*100</f>
        <v>98.040625481470229</v>
      </c>
      <c r="K495" s="84"/>
    </row>
    <row r="496" spans="1:12" s="9" customFormat="1" x14ac:dyDescent="0.25">
      <c r="A496" t="s">
        <v>1031</v>
      </c>
      <c r="B496" s="41"/>
      <c r="C496" s="83" t="s">
        <v>53</v>
      </c>
      <c r="D496" s="40" t="s">
        <v>89</v>
      </c>
      <c r="E496" s="37" t="s">
        <v>18</v>
      </c>
      <c r="F496" s="40" t="s">
        <v>89</v>
      </c>
      <c r="G496" s="40" t="s">
        <v>89</v>
      </c>
      <c r="H496" s="84">
        <f>+H485</f>
        <v>1775.7</v>
      </c>
      <c r="I496" s="84">
        <f>+I485</f>
        <v>1747.8</v>
      </c>
      <c r="J496" s="84">
        <f t="shared" ref="J496:J498" si="39">I496/H496*100</f>
        <v>98.428788646730851</v>
      </c>
      <c r="K496" s="84"/>
    </row>
    <row r="497" spans="1:11" s="9" customFormat="1" x14ac:dyDescent="0.25">
      <c r="A497" t="s">
        <v>1031</v>
      </c>
      <c r="B497" s="41"/>
      <c r="C497" s="83" t="s">
        <v>75</v>
      </c>
      <c r="D497" s="40" t="s">
        <v>89</v>
      </c>
      <c r="E497" s="37" t="s">
        <v>18</v>
      </c>
      <c r="F497" s="40" t="s">
        <v>89</v>
      </c>
      <c r="G497" s="40" t="s">
        <v>89</v>
      </c>
      <c r="H497" s="84">
        <f>H494+H490+H486</f>
        <v>759.07600000000002</v>
      </c>
      <c r="I497" s="84">
        <f>I494+I490+I486</f>
        <v>744.87599999999998</v>
      </c>
      <c r="J497" s="84">
        <f t="shared" si="39"/>
        <v>98.129304575562912</v>
      </c>
      <c r="K497" s="84"/>
    </row>
    <row r="498" spans="1:11" ht="21.75" customHeight="1" x14ac:dyDescent="0.25">
      <c r="A498" t="s">
        <v>1031</v>
      </c>
      <c r="B498" s="41"/>
      <c r="C498" s="83" t="s">
        <v>301</v>
      </c>
      <c r="D498" s="40" t="s">
        <v>89</v>
      </c>
      <c r="E498" s="37" t="s">
        <v>18</v>
      </c>
      <c r="F498" s="40" t="s">
        <v>89</v>
      </c>
      <c r="G498" s="40" t="s">
        <v>89</v>
      </c>
      <c r="H498" s="84">
        <f>H491+H487</f>
        <v>1048</v>
      </c>
      <c r="I498" s="84">
        <f>I491+I487</f>
        <v>1019.9000000000001</v>
      </c>
      <c r="J498" s="84">
        <f t="shared" si="39"/>
        <v>97.318702290076345</v>
      </c>
      <c r="K498" s="84"/>
    </row>
    <row r="499" spans="1:11" s="9" customFormat="1" ht="25.5" customHeight="1" x14ac:dyDescent="0.25">
      <c r="A499" t="s">
        <v>1036</v>
      </c>
      <c r="B499" s="19"/>
      <c r="C499" s="355" t="s">
        <v>234</v>
      </c>
      <c r="D499" s="355"/>
      <c r="E499" s="355"/>
      <c r="F499" s="355"/>
      <c r="G499" s="355"/>
      <c r="H499" s="355"/>
      <c r="I499" s="355"/>
      <c r="J499" s="355"/>
      <c r="K499" s="355"/>
    </row>
    <row r="500" spans="1:11" s="9" customFormat="1" ht="87.75" customHeight="1" x14ac:dyDescent="0.25">
      <c r="B500" s="119"/>
      <c r="C500" s="108" t="s">
        <v>743</v>
      </c>
      <c r="D500" s="85" t="s">
        <v>3</v>
      </c>
      <c r="E500" s="85" t="s">
        <v>4</v>
      </c>
      <c r="F500" s="85" t="s">
        <v>96</v>
      </c>
      <c r="G500" s="5" t="s">
        <v>89</v>
      </c>
      <c r="H500" s="3">
        <v>41</v>
      </c>
      <c r="I500" s="3">
        <v>41.2</v>
      </c>
      <c r="J500" s="3">
        <f>SUM(I500*100/H500)</f>
        <v>100.48780487804878</v>
      </c>
      <c r="K500" s="203" t="s">
        <v>747</v>
      </c>
    </row>
    <row r="501" spans="1:11" s="9" customFormat="1" ht="122.25" customHeight="1" x14ac:dyDescent="0.25">
      <c r="B501" s="309">
        <v>17</v>
      </c>
      <c r="C501" s="307" t="s">
        <v>742</v>
      </c>
      <c r="D501" s="309" t="s">
        <v>3</v>
      </c>
      <c r="E501" s="85" t="s">
        <v>337</v>
      </c>
      <c r="F501" s="306" t="s">
        <v>1046</v>
      </c>
      <c r="G501" s="306" t="s">
        <v>273</v>
      </c>
      <c r="H501" s="293" t="s">
        <v>1074</v>
      </c>
      <c r="I501" s="152">
        <v>12</v>
      </c>
      <c r="J501" s="224">
        <v>85.7</v>
      </c>
      <c r="K501" s="364" t="s">
        <v>1107</v>
      </c>
    </row>
    <row r="502" spans="1:11" s="9" customFormat="1" ht="205.5" customHeight="1" x14ac:dyDescent="0.25">
      <c r="B502" s="309"/>
      <c r="C502" s="307"/>
      <c r="D502" s="309"/>
      <c r="E502" s="85" t="s">
        <v>18</v>
      </c>
      <c r="F502" s="305"/>
      <c r="G502" s="305"/>
      <c r="H502" s="4">
        <v>3622.6000000000004</v>
      </c>
      <c r="I502" s="160">
        <v>3392.6</v>
      </c>
      <c r="J502" s="4">
        <f>I502/H502*100</f>
        <v>93.650968917352159</v>
      </c>
      <c r="K502" s="365"/>
    </row>
    <row r="503" spans="1:11" s="9" customFormat="1" x14ac:dyDescent="0.25">
      <c r="B503" s="62"/>
      <c r="C503" s="61" t="s">
        <v>53</v>
      </c>
      <c r="D503" s="59" t="s">
        <v>89</v>
      </c>
      <c r="E503" s="52" t="s">
        <v>18</v>
      </c>
      <c r="F503" s="59" t="s">
        <v>89</v>
      </c>
      <c r="G503" s="59" t="s">
        <v>89</v>
      </c>
      <c r="H503" s="48">
        <v>1758.4</v>
      </c>
      <c r="I503" s="155">
        <v>1528.4</v>
      </c>
      <c r="J503" s="48">
        <v>86.9</v>
      </c>
      <c r="K503" s="48"/>
    </row>
    <row r="504" spans="1:11" s="9" customFormat="1" x14ac:dyDescent="0.25">
      <c r="B504" s="62"/>
      <c r="C504" s="61" t="s">
        <v>75</v>
      </c>
      <c r="D504" s="59" t="s">
        <v>89</v>
      </c>
      <c r="E504" s="52" t="s">
        <v>18</v>
      </c>
      <c r="F504" s="59" t="s">
        <v>89</v>
      </c>
      <c r="G504" s="59" t="s">
        <v>89</v>
      </c>
      <c r="H504" s="48">
        <v>616.9</v>
      </c>
      <c r="I504" s="155">
        <v>616.9</v>
      </c>
      <c r="J504" s="48">
        <v>100</v>
      </c>
      <c r="K504" s="48"/>
    </row>
    <row r="505" spans="1:11" s="9" customFormat="1" x14ac:dyDescent="0.25">
      <c r="B505" s="62"/>
      <c r="C505" s="61" t="s">
        <v>301</v>
      </c>
      <c r="D505" s="59" t="s">
        <v>89</v>
      </c>
      <c r="E505" s="52" t="s">
        <v>18</v>
      </c>
      <c r="F505" s="59" t="s">
        <v>89</v>
      </c>
      <c r="G505" s="59" t="s">
        <v>89</v>
      </c>
      <c r="H505" s="56">
        <v>367.3</v>
      </c>
      <c r="I505" s="56">
        <v>367.3</v>
      </c>
      <c r="J505" s="48">
        <v>100</v>
      </c>
      <c r="K505" s="56"/>
    </row>
    <row r="506" spans="1:11" s="9" customFormat="1" x14ac:dyDescent="0.25">
      <c r="B506" s="62"/>
      <c r="C506" s="61" t="s">
        <v>99</v>
      </c>
      <c r="D506" s="59" t="s">
        <v>89</v>
      </c>
      <c r="E506" s="52" t="s">
        <v>18</v>
      </c>
      <c r="F506" s="59" t="s">
        <v>89</v>
      </c>
      <c r="G506" s="59" t="s">
        <v>89</v>
      </c>
      <c r="H506" s="48">
        <v>880</v>
      </c>
      <c r="I506" s="48">
        <v>880</v>
      </c>
      <c r="J506" s="48">
        <v>100</v>
      </c>
      <c r="K506" s="48"/>
    </row>
    <row r="507" spans="1:11" ht="52.5" customHeight="1" x14ac:dyDescent="0.25">
      <c r="B507" s="306">
        <v>18</v>
      </c>
      <c r="C507" s="382" t="s">
        <v>681</v>
      </c>
      <c r="D507" s="306" t="s">
        <v>3</v>
      </c>
      <c r="E507" s="85" t="s">
        <v>337</v>
      </c>
      <c r="F507" s="306" t="s">
        <v>96</v>
      </c>
      <c r="G507" s="306" t="s">
        <v>275</v>
      </c>
      <c r="H507" s="85">
        <v>2</v>
      </c>
      <c r="I507" s="148">
        <v>1</v>
      </c>
      <c r="J507" s="272">
        <v>50</v>
      </c>
      <c r="K507" s="351" t="s">
        <v>906</v>
      </c>
    </row>
    <row r="508" spans="1:11" ht="30.75" customHeight="1" x14ac:dyDescent="0.25">
      <c r="B508" s="305"/>
      <c r="C508" s="382"/>
      <c r="D508" s="305"/>
      <c r="E508" s="85" t="s">
        <v>18</v>
      </c>
      <c r="F508" s="305"/>
      <c r="G508" s="305"/>
      <c r="H508" s="85">
        <v>130.9</v>
      </c>
      <c r="I508" s="148">
        <v>130.9</v>
      </c>
      <c r="J508" s="272">
        <v>100</v>
      </c>
      <c r="K508" s="352"/>
    </row>
    <row r="509" spans="1:11" s="9" customFormat="1" x14ac:dyDescent="0.25">
      <c r="B509" s="64"/>
      <c r="C509" s="53" t="s">
        <v>75</v>
      </c>
      <c r="D509" s="59" t="s">
        <v>89</v>
      </c>
      <c r="E509" s="52" t="s">
        <v>18</v>
      </c>
      <c r="F509" s="59" t="s">
        <v>89</v>
      </c>
      <c r="G509" s="59" t="s">
        <v>89</v>
      </c>
      <c r="H509" s="52">
        <v>130.9</v>
      </c>
      <c r="I509" s="154">
        <v>130.9</v>
      </c>
      <c r="J509" s="52">
        <v>100</v>
      </c>
      <c r="K509" s="52"/>
    </row>
    <row r="510" spans="1:11" s="9" customFormat="1" ht="56.25" customHeight="1" x14ac:dyDescent="0.25">
      <c r="B510" s="309">
        <v>19</v>
      </c>
      <c r="C510" s="307" t="s">
        <v>682</v>
      </c>
      <c r="D510" s="306" t="s">
        <v>3</v>
      </c>
      <c r="E510" s="85" t="s">
        <v>337</v>
      </c>
      <c r="F510" s="306" t="s">
        <v>96</v>
      </c>
      <c r="G510" s="306" t="s">
        <v>275</v>
      </c>
      <c r="H510" s="85">
        <v>16</v>
      </c>
      <c r="I510" s="148">
        <v>16</v>
      </c>
      <c r="J510" s="306">
        <v>100</v>
      </c>
      <c r="K510" s="315" t="s">
        <v>867</v>
      </c>
    </row>
    <row r="511" spans="1:11" s="9" customFormat="1" ht="51.75" customHeight="1" x14ac:dyDescent="0.25">
      <c r="B511" s="309"/>
      <c r="C511" s="307"/>
      <c r="D511" s="305"/>
      <c r="E511" s="85" t="s">
        <v>18</v>
      </c>
      <c r="F511" s="305"/>
      <c r="G511" s="305"/>
      <c r="H511" s="4">
        <v>176.92</v>
      </c>
      <c r="I511" s="160">
        <v>176.92</v>
      </c>
      <c r="J511" s="305"/>
      <c r="K511" s="316"/>
    </row>
    <row r="512" spans="1:11" s="9" customFormat="1" ht="18.75" customHeight="1" x14ac:dyDescent="0.25">
      <c r="B512" s="64"/>
      <c r="C512" s="53" t="s">
        <v>75</v>
      </c>
      <c r="D512" s="59" t="s">
        <v>89</v>
      </c>
      <c r="E512" s="52" t="s">
        <v>18</v>
      </c>
      <c r="F512" s="59" t="s">
        <v>89</v>
      </c>
      <c r="G512" s="59" t="s">
        <v>89</v>
      </c>
      <c r="H512" s="56">
        <v>176.92</v>
      </c>
      <c r="I512" s="161">
        <v>176.92</v>
      </c>
      <c r="J512" s="56">
        <v>100</v>
      </c>
      <c r="K512" s="56"/>
    </row>
    <row r="513" spans="1:12" s="9" customFormat="1" ht="21" customHeight="1" x14ac:dyDescent="0.25">
      <c r="A513" t="s">
        <v>1031</v>
      </c>
      <c r="B513" s="42"/>
      <c r="C513" s="36" t="s">
        <v>318</v>
      </c>
      <c r="D513" s="37" t="s">
        <v>89</v>
      </c>
      <c r="E513" s="37" t="s">
        <v>18</v>
      </c>
      <c r="F513" s="37" t="s">
        <v>89</v>
      </c>
      <c r="G513" s="37" t="s">
        <v>89</v>
      </c>
      <c r="H513" s="43">
        <f>H514+H515+H516+H517</f>
        <v>3930.42</v>
      </c>
      <c r="I513" s="43">
        <f>I514+I515+I516+I517</f>
        <v>3700.42</v>
      </c>
      <c r="J513" s="43">
        <f>I513/H513*100</f>
        <v>94.148208079543664</v>
      </c>
      <c r="K513" s="43"/>
    </row>
    <row r="514" spans="1:12" s="9" customFormat="1" ht="18.75" customHeight="1" x14ac:dyDescent="0.25">
      <c r="A514" t="s">
        <v>1031</v>
      </c>
      <c r="B514" s="42"/>
      <c r="C514" s="36" t="s">
        <v>53</v>
      </c>
      <c r="D514" s="37" t="s">
        <v>89</v>
      </c>
      <c r="E514" s="37" t="s">
        <v>18</v>
      </c>
      <c r="F514" s="37" t="s">
        <v>89</v>
      </c>
      <c r="G514" s="37" t="s">
        <v>89</v>
      </c>
      <c r="H514" s="43">
        <f>+H503</f>
        <v>1758.4</v>
      </c>
      <c r="I514" s="43">
        <f>+I503</f>
        <v>1528.4</v>
      </c>
      <c r="J514" s="43">
        <f t="shared" ref="J514:J517" si="40">I514/H514*100</f>
        <v>86.919927206551407</v>
      </c>
      <c r="K514" s="43"/>
    </row>
    <row r="515" spans="1:12" s="9" customFormat="1" ht="18.75" customHeight="1" x14ac:dyDescent="0.25">
      <c r="A515" t="s">
        <v>1031</v>
      </c>
      <c r="B515" s="42"/>
      <c r="C515" s="36" t="s">
        <v>75</v>
      </c>
      <c r="D515" s="37" t="s">
        <v>89</v>
      </c>
      <c r="E515" s="37" t="s">
        <v>18</v>
      </c>
      <c r="F515" s="37" t="s">
        <v>89</v>
      </c>
      <c r="G515" s="37" t="s">
        <v>89</v>
      </c>
      <c r="H515" s="43">
        <f>H512+H509+H504</f>
        <v>924.72</v>
      </c>
      <c r="I515" s="43">
        <f>I512+I509+I504</f>
        <v>924.72</v>
      </c>
      <c r="J515" s="43">
        <f t="shared" si="40"/>
        <v>100</v>
      </c>
      <c r="K515" s="43"/>
    </row>
    <row r="516" spans="1:12" s="9" customFormat="1" ht="18.75" customHeight="1" x14ac:dyDescent="0.25">
      <c r="A516" t="s">
        <v>1031</v>
      </c>
      <c r="B516" s="42"/>
      <c r="C516" s="36" t="s">
        <v>554</v>
      </c>
      <c r="D516" s="37" t="s">
        <v>89</v>
      </c>
      <c r="E516" s="37" t="s">
        <v>18</v>
      </c>
      <c r="F516" s="37" t="s">
        <v>89</v>
      </c>
      <c r="G516" s="37" t="s">
        <v>89</v>
      </c>
      <c r="H516" s="43">
        <f>H505</f>
        <v>367.3</v>
      </c>
      <c r="I516" s="43">
        <f>I505</f>
        <v>367.3</v>
      </c>
      <c r="J516" s="43">
        <f t="shared" si="40"/>
        <v>100</v>
      </c>
      <c r="K516" s="43"/>
    </row>
    <row r="517" spans="1:12" x14ac:dyDescent="0.25">
      <c r="A517" t="s">
        <v>1031</v>
      </c>
      <c r="B517" s="42"/>
      <c r="C517" s="36" t="s">
        <v>99</v>
      </c>
      <c r="D517" s="37" t="s">
        <v>89</v>
      </c>
      <c r="E517" s="37" t="s">
        <v>18</v>
      </c>
      <c r="F517" s="37" t="s">
        <v>89</v>
      </c>
      <c r="G517" s="37" t="s">
        <v>89</v>
      </c>
      <c r="H517" s="43">
        <f>H506</f>
        <v>880</v>
      </c>
      <c r="I517" s="43">
        <f>I506</f>
        <v>880</v>
      </c>
      <c r="J517" s="43">
        <f t="shared" si="40"/>
        <v>100</v>
      </c>
      <c r="K517" s="43"/>
    </row>
    <row r="518" spans="1:12" x14ac:dyDescent="0.25">
      <c r="A518" t="s">
        <v>1036</v>
      </c>
      <c r="B518" s="19"/>
      <c r="C518" s="355" t="s">
        <v>235</v>
      </c>
      <c r="D518" s="355"/>
      <c r="E518" s="355"/>
      <c r="F518" s="355"/>
      <c r="G518" s="355"/>
      <c r="H518" s="355"/>
      <c r="I518" s="355"/>
      <c r="J518" s="355"/>
      <c r="K518" s="355"/>
    </row>
    <row r="519" spans="1:12" s="10" customFormat="1" ht="120.75" customHeight="1" x14ac:dyDescent="0.25">
      <c r="B519" s="119"/>
      <c r="C519" s="300" t="s">
        <v>471</v>
      </c>
      <c r="D519" s="353" t="s">
        <v>3</v>
      </c>
      <c r="E519" s="299" t="s">
        <v>4</v>
      </c>
      <c r="F519" s="299" t="s">
        <v>96</v>
      </c>
      <c r="G519" s="301" t="s">
        <v>89</v>
      </c>
      <c r="H519" s="226">
        <v>87</v>
      </c>
      <c r="I519" s="223">
        <v>87</v>
      </c>
      <c r="J519" s="226">
        <v>100</v>
      </c>
      <c r="K519" s="282" t="s">
        <v>1111</v>
      </c>
    </row>
    <row r="520" spans="1:12" ht="78" customHeight="1" x14ac:dyDescent="0.25">
      <c r="B520" s="309">
        <v>20</v>
      </c>
      <c r="C520" s="363" t="s">
        <v>683</v>
      </c>
      <c r="D520" s="354"/>
      <c r="E520" s="299" t="s">
        <v>97</v>
      </c>
      <c r="F520" s="321" t="s">
        <v>96</v>
      </c>
      <c r="G520" s="321" t="s">
        <v>273</v>
      </c>
      <c r="H520" s="236">
        <v>614</v>
      </c>
      <c r="I520" s="281">
        <v>611</v>
      </c>
      <c r="J520" s="236">
        <f>I520/H520*100</f>
        <v>99.511400651465792</v>
      </c>
      <c r="K520" s="458" t="s">
        <v>1112</v>
      </c>
    </row>
    <row r="521" spans="1:12" s="45" customFormat="1" ht="121.5" customHeight="1" x14ac:dyDescent="1.35">
      <c r="B521" s="309"/>
      <c r="C521" s="363"/>
      <c r="D521" s="354"/>
      <c r="E521" s="299" t="s">
        <v>18</v>
      </c>
      <c r="F521" s="321"/>
      <c r="G521" s="321"/>
      <c r="H521" s="236">
        <v>19202.123</v>
      </c>
      <c r="I521" s="281">
        <f>I522+I523+I524</f>
        <v>18277.521399999998</v>
      </c>
      <c r="J521" s="236">
        <f>I521/H521*100</f>
        <v>95.18489908641871</v>
      </c>
      <c r="K521" s="459"/>
      <c r="L521" s="298"/>
    </row>
    <row r="522" spans="1:12" s="70" customFormat="1" x14ac:dyDescent="0.25">
      <c r="B522" s="57"/>
      <c r="C522" s="53" t="s">
        <v>53</v>
      </c>
      <c r="D522" s="59" t="s">
        <v>89</v>
      </c>
      <c r="E522" s="52" t="s">
        <v>18</v>
      </c>
      <c r="F522" s="59" t="s">
        <v>89</v>
      </c>
      <c r="G522" s="59" t="s">
        <v>89</v>
      </c>
      <c r="H522" s="56">
        <v>2100</v>
      </c>
      <c r="I522" s="56">
        <v>2100</v>
      </c>
      <c r="J522" s="56">
        <f>I522/H522*100</f>
        <v>100</v>
      </c>
      <c r="K522" s="56"/>
    </row>
    <row r="523" spans="1:12" s="70" customFormat="1" x14ac:dyDescent="0.25">
      <c r="B523" s="57"/>
      <c r="C523" s="53" t="s">
        <v>75</v>
      </c>
      <c r="D523" s="59" t="s">
        <v>89</v>
      </c>
      <c r="E523" s="52" t="s">
        <v>18</v>
      </c>
      <c r="F523" s="59" t="s">
        <v>89</v>
      </c>
      <c r="G523" s="59" t="s">
        <v>89</v>
      </c>
      <c r="H523" s="56">
        <v>7987.5550000000003</v>
      </c>
      <c r="I523" s="56">
        <v>7857.69</v>
      </c>
      <c r="J523" s="56">
        <f t="shared" ref="J523:J524" si="41">I523/H523*100</f>
        <v>98.374158300005433</v>
      </c>
      <c r="K523" s="56"/>
    </row>
    <row r="524" spans="1:12" s="70" customFormat="1" x14ac:dyDescent="0.25">
      <c r="B524" s="57"/>
      <c r="C524" s="53" t="s">
        <v>301</v>
      </c>
      <c r="D524" s="59" t="s">
        <v>89</v>
      </c>
      <c r="E524" s="52" t="s">
        <v>18</v>
      </c>
      <c r="F524" s="59" t="s">
        <v>89</v>
      </c>
      <c r="G524" s="59" t="s">
        <v>89</v>
      </c>
      <c r="H524" s="56">
        <v>9114.5679999999993</v>
      </c>
      <c r="I524" s="56">
        <v>8319.8313999999991</v>
      </c>
      <c r="J524" s="56">
        <f t="shared" si="41"/>
        <v>91.280589491460262</v>
      </c>
      <c r="K524" s="56"/>
    </row>
    <row r="525" spans="1:12" s="9" customFormat="1" ht="117.75" customHeight="1" x14ac:dyDescent="0.25">
      <c r="B525" s="309">
        <v>21</v>
      </c>
      <c r="C525" s="363" t="s">
        <v>684</v>
      </c>
      <c r="D525" s="321" t="s">
        <v>3</v>
      </c>
      <c r="E525" s="299" t="s">
        <v>97</v>
      </c>
      <c r="F525" s="321" t="s">
        <v>96</v>
      </c>
      <c r="G525" s="321" t="s">
        <v>273</v>
      </c>
      <c r="H525" s="299">
        <v>3.5</v>
      </c>
      <c r="I525" s="299">
        <v>3</v>
      </c>
      <c r="J525" s="226">
        <f t="shared" ref="J525" si="42">I525*100/H525</f>
        <v>85.714285714285708</v>
      </c>
      <c r="K525" s="460" t="s">
        <v>1114</v>
      </c>
    </row>
    <row r="526" spans="1:12" s="9" customFormat="1" ht="96" customHeight="1" x14ac:dyDescent="0.25">
      <c r="B526" s="309"/>
      <c r="C526" s="363"/>
      <c r="D526" s="321"/>
      <c r="E526" s="299" t="s">
        <v>18</v>
      </c>
      <c r="F526" s="321"/>
      <c r="G526" s="321"/>
      <c r="H526" s="236">
        <v>281.53700000000003</v>
      </c>
      <c r="I526" s="236">
        <f>I527+I528+I529</f>
        <v>182.6</v>
      </c>
      <c r="J526" s="236">
        <f>I526/H526*100</f>
        <v>64.858260193153995</v>
      </c>
      <c r="K526" s="461"/>
      <c r="L526" s="294"/>
    </row>
    <row r="527" spans="1:12" s="70" customFormat="1" x14ac:dyDescent="0.25">
      <c r="B527" s="57"/>
      <c r="C527" s="53" t="s">
        <v>53</v>
      </c>
      <c r="D527" s="59" t="s">
        <v>89</v>
      </c>
      <c r="E527" s="52" t="s">
        <v>18</v>
      </c>
      <c r="F527" s="59" t="s">
        <v>89</v>
      </c>
      <c r="G527" s="59" t="s">
        <v>89</v>
      </c>
      <c r="H527" s="56">
        <v>150</v>
      </c>
      <c r="I527" s="56">
        <v>150</v>
      </c>
      <c r="J527" s="56">
        <f>I527/H527*100</f>
        <v>100</v>
      </c>
      <c r="K527" s="56"/>
    </row>
    <row r="528" spans="1:12" s="70" customFormat="1" x14ac:dyDescent="0.25">
      <c r="B528" s="57"/>
      <c r="C528" s="53" t="s">
        <v>75</v>
      </c>
      <c r="D528" s="59" t="s">
        <v>89</v>
      </c>
      <c r="E528" s="52" t="s">
        <v>18</v>
      </c>
      <c r="F528" s="59" t="s">
        <v>89</v>
      </c>
      <c r="G528" s="59" t="s">
        <v>89</v>
      </c>
      <c r="H528" s="56">
        <v>16.799999999999997</v>
      </c>
      <c r="I528" s="56">
        <v>13.7</v>
      </c>
      <c r="J528" s="56">
        <f t="shared" ref="J528:J529" si="43">I528/H528*100</f>
        <v>81.547619047619051</v>
      </c>
      <c r="K528" s="56"/>
    </row>
    <row r="529" spans="1:11" s="70" customFormat="1" x14ac:dyDescent="0.25">
      <c r="B529" s="57"/>
      <c r="C529" s="53" t="s">
        <v>301</v>
      </c>
      <c r="D529" s="59" t="s">
        <v>89</v>
      </c>
      <c r="E529" s="52" t="s">
        <v>18</v>
      </c>
      <c r="F529" s="59" t="s">
        <v>89</v>
      </c>
      <c r="G529" s="59" t="s">
        <v>89</v>
      </c>
      <c r="H529" s="56">
        <v>114.7</v>
      </c>
      <c r="I529" s="56">
        <v>18.899999999999999</v>
      </c>
      <c r="J529" s="56">
        <f t="shared" si="43"/>
        <v>16.477768090671315</v>
      </c>
      <c r="K529" s="56"/>
    </row>
    <row r="530" spans="1:11" s="18" customFormat="1" ht="36.75" customHeight="1" x14ac:dyDescent="0.25">
      <c r="B530" s="309">
        <v>22</v>
      </c>
      <c r="C530" s="307" t="s">
        <v>685</v>
      </c>
      <c r="D530" s="309" t="s">
        <v>3</v>
      </c>
      <c r="E530" s="85" t="s">
        <v>598</v>
      </c>
      <c r="F530" s="309" t="s">
        <v>96</v>
      </c>
      <c r="G530" s="309" t="s">
        <v>273</v>
      </c>
      <c r="H530" s="110">
        <v>24</v>
      </c>
      <c r="I530" s="217">
        <v>24</v>
      </c>
      <c r="J530" s="311">
        <v>100</v>
      </c>
      <c r="K530" s="367" t="s">
        <v>868</v>
      </c>
    </row>
    <row r="531" spans="1:11" s="18" customFormat="1" ht="36.75" customHeight="1" x14ac:dyDescent="0.25">
      <c r="B531" s="309"/>
      <c r="C531" s="307"/>
      <c r="D531" s="309"/>
      <c r="E531" s="85" t="s">
        <v>18</v>
      </c>
      <c r="F531" s="309"/>
      <c r="G531" s="309"/>
      <c r="H531" s="4">
        <v>498.79999999999995</v>
      </c>
      <c r="I531" s="218">
        <v>498.8</v>
      </c>
      <c r="J531" s="312"/>
      <c r="K531" s="368"/>
    </row>
    <row r="532" spans="1:11" s="9" customFormat="1" x14ac:dyDescent="0.25">
      <c r="B532" s="52"/>
      <c r="C532" s="53" t="s">
        <v>75</v>
      </c>
      <c r="D532" s="59" t="s">
        <v>89</v>
      </c>
      <c r="E532" s="52" t="s">
        <v>18</v>
      </c>
      <c r="F532" s="59" t="s">
        <v>89</v>
      </c>
      <c r="G532" s="59" t="s">
        <v>89</v>
      </c>
      <c r="H532" s="56">
        <v>498.79999999999995</v>
      </c>
      <c r="I532" s="56">
        <v>498.79999999999995</v>
      </c>
      <c r="J532" s="56">
        <v>100</v>
      </c>
      <c r="K532" s="56"/>
    </row>
    <row r="533" spans="1:11" s="9" customFormat="1" ht="19.5" x14ac:dyDescent="0.25">
      <c r="A533" t="s">
        <v>1031</v>
      </c>
      <c r="B533" s="37"/>
      <c r="C533" s="83" t="s">
        <v>472</v>
      </c>
      <c r="D533" s="37" t="s">
        <v>89</v>
      </c>
      <c r="E533" s="37" t="s">
        <v>18</v>
      </c>
      <c r="F533" s="37" t="s">
        <v>89</v>
      </c>
      <c r="G533" s="37" t="s">
        <v>89</v>
      </c>
      <c r="H533" s="43">
        <f>H534+H535+H536</f>
        <v>19982.423000000003</v>
      </c>
      <c r="I533" s="43">
        <f>I534+I535+I536</f>
        <v>18958.921399999999</v>
      </c>
      <c r="J533" s="43">
        <f>I533/H533*100</f>
        <v>94.877990521970219</v>
      </c>
      <c r="K533" s="43"/>
    </row>
    <row r="534" spans="1:11" s="9" customFormat="1" x14ac:dyDescent="0.25">
      <c r="A534" t="s">
        <v>1031</v>
      </c>
      <c r="B534" s="37"/>
      <c r="C534" s="83" t="s">
        <v>53</v>
      </c>
      <c r="D534" s="37" t="s">
        <v>89</v>
      </c>
      <c r="E534" s="37" t="s">
        <v>18</v>
      </c>
      <c r="F534" s="37" t="s">
        <v>89</v>
      </c>
      <c r="G534" s="37" t="s">
        <v>89</v>
      </c>
      <c r="H534" s="43">
        <f>H527+H522</f>
        <v>2250</v>
      </c>
      <c r="I534" s="43">
        <f>I527+I522</f>
        <v>2250</v>
      </c>
      <c r="J534" s="43">
        <f t="shared" ref="J534:J536" si="44">I534/H534*100</f>
        <v>100</v>
      </c>
      <c r="K534" s="43"/>
    </row>
    <row r="535" spans="1:11" s="9" customFormat="1" x14ac:dyDescent="0.25">
      <c r="A535" t="s">
        <v>1031</v>
      </c>
      <c r="B535" s="37"/>
      <c r="C535" s="83" t="s">
        <v>75</v>
      </c>
      <c r="D535" s="37" t="s">
        <v>89</v>
      </c>
      <c r="E535" s="37" t="s">
        <v>18</v>
      </c>
      <c r="F535" s="37" t="s">
        <v>89</v>
      </c>
      <c r="G535" s="37" t="s">
        <v>89</v>
      </c>
      <c r="H535" s="43">
        <f>H532+H528+H523</f>
        <v>8503.1550000000007</v>
      </c>
      <c r="I535" s="43">
        <f>I532+I528+I523</f>
        <v>8370.1899999999987</v>
      </c>
      <c r="J535" s="43">
        <f t="shared" si="44"/>
        <v>98.43628629608655</v>
      </c>
      <c r="K535" s="43"/>
    </row>
    <row r="536" spans="1:11" s="9" customFormat="1" x14ac:dyDescent="0.25">
      <c r="A536" t="s">
        <v>1031</v>
      </c>
      <c r="B536" s="37"/>
      <c r="C536" s="83" t="s">
        <v>301</v>
      </c>
      <c r="D536" s="37" t="s">
        <v>89</v>
      </c>
      <c r="E536" s="37" t="s">
        <v>18</v>
      </c>
      <c r="F536" s="37" t="s">
        <v>89</v>
      </c>
      <c r="G536" s="37" t="s">
        <v>89</v>
      </c>
      <c r="H536" s="43">
        <f>0+H529+H524</f>
        <v>9229.268</v>
      </c>
      <c r="I536" s="43">
        <f>0+I529+I524</f>
        <v>8338.7313999999988</v>
      </c>
      <c r="J536" s="43">
        <f t="shared" si="44"/>
        <v>90.350950909649598</v>
      </c>
      <c r="K536" s="43"/>
    </row>
    <row r="537" spans="1:11" ht="20.25" customHeight="1" x14ac:dyDescent="0.25">
      <c r="A537" t="s">
        <v>1036</v>
      </c>
      <c r="B537" s="19"/>
      <c r="C537" s="355" t="s">
        <v>236</v>
      </c>
      <c r="D537" s="355"/>
      <c r="E537" s="355"/>
      <c r="F537" s="355"/>
      <c r="G537" s="355"/>
      <c r="H537" s="355"/>
      <c r="I537" s="355"/>
      <c r="J537" s="355"/>
      <c r="K537" s="355"/>
    </row>
    <row r="538" spans="1:11" ht="111" customHeight="1" x14ac:dyDescent="0.25">
      <c r="B538" s="85"/>
      <c r="C538" s="75" t="s">
        <v>473</v>
      </c>
      <c r="D538" s="309" t="s">
        <v>3</v>
      </c>
      <c r="E538" s="85" t="s">
        <v>4</v>
      </c>
      <c r="F538" s="85" t="s">
        <v>96</v>
      </c>
      <c r="G538" s="5" t="s">
        <v>89</v>
      </c>
      <c r="H538" s="3">
        <v>97.3</v>
      </c>
      <c r="I538" s="149">
        <v>97.8</v>
      </c>
      <c r="J538" s="3">
        <f>I538/H538*100</f>
        <v>100.51387461459404</v>
      </c>
      <c r="K538" s="282" t="s">
        <v>1037</v>
      </c>
    </row>
    <row r="539" spans="1:11" ht="67.5" customHeight="1" x14ac:dyDescent="0.25">
      <c r="B539" s="309">
        <v>23</v>
      </c>
      <c r="C539" s="307" t="s">
        <v>686</v>
      </c>
      <c r="D539" s="309"/>
      <c r="E539" s="85" t="s">
        <v>337</v>
      </c>
      <c r="F539" s="309" t="s">
        <v>96</v>
      </c>
      <c r="G539" s="309" t="s">
        <v>273</v>
      </c>
      <c r="H539" s="110">
        <v>18</v>
      </c>
      <c r="I539" s="152">
        <v>12</v>
      </c>
      <c r="J539" s="110">
        <v>67</v>
      </c>
      <c r="K539" s="364" t="s">
        <v>1109</v>
      </c>
    </row>
    <row r="540" spans="1:11" ht="62.25" customHeight="1" x14ac:dyDescent="0.25">
      <c r="B540" s="309"/>
      <c r="C540" s="307"/>
      <c r="D540" s="309"/>
      <c r="E540" s="85" t="s">
        <v>18</v>
      </c>
      <c r="F540" s="309"/>
      <c r="G540" s="309"/>
      <c r="H540" s="228">
        <v>15648.392999999993</v>
      </c>
      <c r="I540" s="236">
        <v>15631.813</v>
      </c>
      <c r="J540" s="228">
        <f>I540/H540*100</f>
        <v>99.894046628302391</v>
      </c>
      <c r="K540" s="365"/>
    </row>
    <row r="541" spans="1:11" s="23" customFormat="1" x14ac:dyDescent="0.25">
      <c r="A541" s="23" t="s">
        <v>1036</v>
      </c>
      <c r="B541" s="128"/>
      <c r="C541" s="130" t="s">
        <v>53</v>
      </c>
      <c r="D541" s="59" t="s">
        <v>89</v>
      </c>
      <c r="E541" s="52" t="s">
        <v>18</v>
      </c>
      <c r="F541" s="59" t="s">
        <v>89</v>
      </c>
      <c r="G541" s="59" t="s">
        <v>89</v>
      </c>
      <c r="H541" s="129">
        <v>14161.69</v>
      </c>
      <c r="I541" s="56">
        <v>14161.491</v>
      </c>
      <c r="J541" s="129">
        <f>I541/H541*100</f>
        <v>99.99859480047931</v>
      </c>
      <c r="K541" s="129"/>
    </row>
    <row r="542" spans="1:11" s="23" customFormat="1" x14ac:dyDescent="0.25">
      <c r="A542" s="23" t="s">
        <v>1036</v>
      </c>
      <c r="B542" s="128"/>
      <c r="C542" s="130" t="s">
        <v>75</v>
      </c>
      <c r="D542" s="59" t="s">
        <v>89</v>
      </c>
      <c r="E542" s="52" t="s">
        <v>18</v>
      </c>
      <c r="F542" s="59" t="s">
        <v>89</v>
      </c>
      <c r="G542" s="59" t="s">
        <v>89</v>
      </c>
      <c r="H542" s="129">
        <v>1184.3709999999999</v>
      </c>
      <c r="I542" s="56">
        <v>1183.9939999999999</v>
      </c>
      <c r="J542" s="129">
        <f t="shared" ref="J542:J543" si="45">I542/H542*100</f>
        <v>99.968168757931437</v>
      </c>
      <c r="K542" s="129"/>
    </row>
    <row r="543" spans="1:11" s="23" customFormat="1" x14ac:dyDescent="0.25">
      <c r="A543" s="23" t="s">
        <v>1036</v>
      </c>
      <c r="B543" s="128"/>
      <c r="C543" s="130" t="s">
        <v>301</v>
      </c>
      <c r="D543" s="59" t="s">
        <v>89</v>
      </c>
      <c r="E543" s="52" t="s">
        <v>18</v>
      </c>
      <c r="F543" s="59" t="s">
        <v>89</v>
      </c>
      <c r="G543" s="59" t="s">
        <v>89</v>
      </c>
      <c r="H543" s="129">
        <v>302.33199999999999</v>
      </c>
      <c r="I543" s="56">
        <v>286.32799999999997</v>
      </c>
      <c r="J543" s="129">
        <f t="shared" si="45"/>
        <v>94.706481616236445</v>
      </c>
      <c r="K543" s="129"/>
    </row>
    <row r="544" spans="1:11" ht="38.25" customHeight="1" x14ac:dyDescent="0.25">
      <c r="B544" s="309">
        <v>24</v>
      </c>
      <c r="C544" s="307" t="s">
        <v>687</v>
      </c>
      <c r="D544" s="309" t="s">
        <v>3</v>
      </c>
      <c r="E544" s="85" t="s">
        <v>337</v>
      </c>
      <c r="F544" s="309" t="s">
        <v>96</v>
      </c>
      <c r="G544" s="309" t="s">
        <v>273</v>
      </c>
      <c r="H544" s="110">
        <v>8</v>
      </c>
      <c r="I544" s="152">
        <v>3</v>
      </c>
      <c r="J544" s="296">
        <f>I544/H544*100</f>
        <v>37.5</v>
      </c>
      <c r="K544" s="364" t="s">
        <v>1096</v>
      </c>
    </row>
    <row r="545" spans="1:11" ht="36" customHeight="1" x14ac:dyDescent="0.25">
      <c r="B545" s="309"/>
      <c r="C545" s="307"/>
      <c r="D545" s="309"/>
      <c r="E545" s="85" t="s">
        <v>18</v>
      </c>
      <c r="F545" s="309"/>
      <c r="G545" s="309"/>
      <c r="H545" s="228">
        <v>4968.9400000000014</v>
      </c>
      <c r="I545" s="236">
        <v>4612.9780000000001</v>
      </c>
      <c r="J545" s="228">
        <f>I545/H545*100</f>
        <v>92.836258839913526</v>
      </c>
      <c r="K545" s="365"/>
    </row>
    <row r="546" spans="1:11" s="23" customFormat="1" x14ac:dyDescent="0.25">
      <c r="A546" s="23" t="s">
        <v>1036</v>
      </c>
      <c r="B546" s="128"/>
      <c r="C546" s="130" t="s">
        <v>53</v>
      </c>
      <c r="D546" s="59" t="s">
        <v>89</v>
      </c>
      <c r="E546" s="52" t="s">
        <v>18</v>
      </c>
      <c r="F546" s="59" t="s">
        <v>89</v>
      </c>
      <c r="G546" s="59" t="s">
        <v>89</v>
      </c>
      <c r="H546" s="129">
        <v>4271.3249999999998</v>
      </c>
      <c r="I546" s="56">
        <v>3916.373</v>
      </c>
      <c r="J546" s="129">
        <f>I546/H546*100</f>
        <v>91.689885457088849</v>
      </c>
      <c r="K546" s="129"/>
    </row>
    <row r="547" spans="1:11" s="23" customFormat="1" x14ac:dyDescent="0.25">
      <c r="A547" s="23" t="s">
        <v>1036</v>
      </c>
      <c r="B547" s="128"/>
      <c r="C547" s="130" t="s">
        <v>75</v>
      </c>
      <c r="D547" s="59" t="s">
        <v>89</v>
      </c>
      <c r="E547" s="52" t="s">
        <v>18</v>
      </c>
      <c r="F547" s="59" t="s">
        <v>89</v>
      </c>
      <c r="G547" s="59" t="s">
        <v>89</v>
      </c>
      <c r="H547" s="129">
        <v>569.48299999999995</v>
      </c>
      <c r="I547" s="56">
        <v>568.47299999999996</v>
      </c>
      <c r="J547" s="129">
        <f t="shared" ref="J547:J548" si="46">I547/H547*100</f>
        <v>99.822646154494521</v>
      </c>
      <c r="K547" s="129"/>
    </row>
    <row r="548" spans="1:11" s="23" customFormat="1" x14ac:dyDescent="0.25">
      <c r="A548" s="23" t="s">
        <v>1036</v>
      </c>
      <c r="B548" s="128"/>
      <c r="C548" s="130" t="s">
        <v>301</v>
      </c>
      <c r="D548" s="59" t="s">
        <v>89</v>
      </c>
      <c r="E548" s="52" t="s">
        <v>18</v>
      </c>
      <c r="F548" s="59" t="s">
        <v>89</v>
      </c>
      <c r="G548" s="59" t="s">
        <v>89</v>
      </c>
      <c r="H548" s="129">
        <v>128.13200000000001</v>
      </c>
      <c r="I548" s="56">
        <v>128.13200000000001</v>
      </c>
      <c r="J548" s="129">
        <f t="shared" si="46"/>
        <v>100</v>
      </c>
      <c r="K548" s="129"/>
    </row>
    <row r="549" spans="1:11" ht="36.75" customHeight="1" x14ac:dyDescent="0.25">
      <c r="B549" s="309">
        <v>25</v>
      </c>
      <c r="C549" s="307" t="s">
        <v>688</v>
      </c>
      <c r="D549" s="309" t="s">
        <v>3</v>
      </c>
      <c r="E549" s="85" t="s">
        <v>337</v>
      </c>
      <c r="F549" s="309" t="s">
        <v>96</v>
      </c>
      <c r="G549" s="309" t="s">
        <v>273</v>
      </c>
      <c r="H549" s="110">
        <v>15</v>
      </c>
      <c r="I549" s="152">
        <v>15</v>
      </c>
      <c r="J549" s="302">
        <v>100</v>
      </c>
      <c r="K549" s="364" t="s">
        <v>869</v>
      </c>
    </row>
    <row r="550" spans="1:11" ht="36" customHeight="1" x14ac:dyDescent="0.25">
      <c r="B550" s="309"/>
      <c r="C550" s="307"/>
      <c r="D550" s="309"/>
      <c r="E550" s="85" t="s">
        <v>18</v>
      </c>
      <c r="F550" s="309"/>
      <c r="G550" s="309"/>
      <c r="H550" s="228">
        <v>829.14999999999986</v>
      </c>
      <c r="I550" s="236">
        <v>829.2</v>
      </c>
      <c r="J550" s="303"/>
      <c r="K550" s="365"/>
    </row>
    <row r="551" spans="1:11" s="9" customFormat="1" ht="22.5" customHeight="1" x14ac:dyDescent="0.25">
      <c r="B551" s="52"/>
      <c r="C551" s="53" t="s">
        <v>75</v>
      </c>
      <c r="D551" s="59" t="s">
        <v>89</v>
      </c>
      <c r="E551" s="52" t="s">
        <v>18</v>
      </c>
      <c r="F551" s="59" t="s">
        <v>89</v>
      </c>
      <c r="G551" s="59" t="s">
        <v>89</v>
      </c>
      <c r="H551" s="56">
        <v>668.44999999999993</v>
      </c>
      <c r="I551" s="56">
        <v>668.44999999999993</v>
      </c>
      <c r="J551" s="56">
        <f>I551/H551*100</f>
        <v>100</v>
      </c>
      <c r="K551" s="56"/>
    </row>
    <row r="552" spans="1:11" x14ac:dyDescent="0.25">
      <c r="B552" s="52"/>
      <c r="C552" s="53" t="s">
        <v>301</v>
      </c>
      <c r="D552" s="59" t="s">
        <v>89</v>
      </c>
      <c r="E552" s="52" t="s">
        <v>18</v>
      </c>
      <c r="F552" s="59" t="s">
        <v>89</v>
      </c>
      <c r="G552" s="59" t="s">
        <v>89</v>
      </c>
      <c r="H552" s="56">
        <v>160.70000000000002</v>
      </c>
      <c r="I552" s="56">
        <v>160.70000000000002</v>
      </c>
      <c r="J552" s="56">
        <f>I552/H552*100</f>
        <v>100</v>
      </c>
      <c r="K552" s="56"/>
    </row>
    <row r="553" spans="1:11" ht="51.75" customHeight="1" x14ac:dyDescent="0.25">
      <c r="B553" s="119"/>
      <c r="C553" s="108" t="s">
        <v>750</v>
      </c>
      <c r="D553" s="309" t="s">
        <v>3</v>
      </c>
      <c r="E553" s="85" t="s">
        <v>4</v>
      </c>
      <c r="F553" s="85" t="s">
        <v>96</v>
      </c>
      <c r="G553" s="227" t="s">
        <v>89</v>
      </c>
      <c r="H553" s="85">
        <v>79.040000000000006</v>
      </c>
      <c r="I553" s="3">
        <v>76</v>
      </c>
      <c r="J553" s="3">
        <f>H553/I553%</f>
        <v>104</v>
      </c>
      <c r="K553" s="221" t="s">
        <v>749</v>
      </c>
    </row>
    <row r="554" spans="1:11" s="9" customFormat="1" ht="39" customHeight="1" x14ac:dyDescent="0.25">
      <c r="B554" s="309">
        <v>27</v>
      </c>
      <c r="C554" s="307" t="s">
        <v>689</v>
      </c>
      <c r="D554" s="309"/>
      <c r="E554" s="85" t="s">
        <v>97</v>
      </c>
      <c r="F554" s="309" t="s">
        <v>96</v>
      </c>
      <c r="G554" s="309" t="s">
        <v>273</v>
      </c>
      <c r="H554" s="85">
        <v>161</v>
      </c>
      <c r="I554" s="215">
        <v>161</v>
      </c>
      <c r="J554" s="330">
        <v>100</v>
      </c>
      <c r="K554" s="366" t="s">
        <v>870</v>
      </c>
    </row>
    <row r="555" spans="1:11" s="9" customFormat="1" ht="36.75" customHeight="1" x14ac:dyDescent="0.25">
      <c r="B555" s="309"/>
      <c r="C555" s="307"/>
      <c r="D555" s="309"/>
      <c r="E555" s="85" t="s">
        <v>18</v>
      </c>
      <c r="F555" s="309"/>
      <c r="G555" s="309"/>
      <c r="H555" s="4">
        <v>1326</v>
      </c>
      <c r="I555" s="216">
        <v>1326</v>
      </c>
      <c r="J555" s="331"/>
      <c r="K555" s="366"/>
    </row>
    <row r="556" spans="1:11" x14ac:dyDescent="0.25">
      <c r="B556" s="52"/>
      <c r="C556" s="53" t="s">
        <v>99</v>
      </c>
      <c r="D556" s="59" t="s">
        <v>89</v>
      </c>
      <c r="E556" s="52" t="s">
        <v>18</v>
      </c>
      <c r="F556" s="59" t="s">
        <v>89</v>
      </c>
      <c r="G556" s="59" t="s">
        <v>89</v>
      </c>
      <c r="H556" s="56">
        <v>1326</v>
      </c>
      <c r="I556" s="56">
        <f>I555</f>
        <v>1326</v>
      </c>
      <c r="J556" s="56">
        <v>100</v>
      </c>
      <c r="K556" s="56"/>
    </row>
    <row r="557" spans="1:11" ht="124.5" customHeight="1" x14ac:dyDescent="0.25">
      <c r="B557" s="85"/>
      <c r="C557" s="108" t="s">
        <v>474</v>
      </c>
      <c r="D557" s="85" t="s">
        <v>3</v>
      </c>
      <c r="E557" s="85" t="s">
        <v>98</v>
      </c>
      <c r="F557" s="85" t="s">
        <v>96</v>
      </c>
      <c r="G557" s="227" t="s">
        <v>89</v>
      </c>
      <c r="H557" s="110">
        <v>750000</v>
      </c>
      <c r="I557" s="110">
        <v>759000</v>
      </c>
      <c r="J557" s="4">
        <v>101.2</v>
      </c>
      <c r="K557" s="184" t="s">
        <v>871</v>
      </c>
    </row>
    <row r="558" spans="1:11" ht="110.1" customHeight="1" x14ac:dyDescent="0.25">
      <c r="B558" s="309">
        <v>28</v>
      </c>
      <c r="C558" s="307" t="s">
        <v>690</v>
      </c>
      <c r="D558" s="306" t="s">
        <v>3</v>
      </c>
      <c r="E558" s="85" t="s">
        <v>599</v>
      </c>
      <c r="F558" s="309" t="s">
        <v>96</v>
      </c>
      <c r="G558" s="309" t="s">
        <v>276</v>
      </c>
      <c r="H558" s="110">
        <v>1723</v>
      </c>
      <c r="I558" s="110">
        <v>1819</v>
      </c>
      <c r="J558" s="265">
        <v>105.6</v>
      </c>
      <c r="K558" s="367" t="s">
        <v>872</v>
      </c>
    </row>
    <row r="559" spans="1:11" ht="141" customHeight="1" x14ac:dyDescent="0.25">
      <c r="B559" s="309"/>
      <c r="C559" s="307"/>
      <c r="D559" s="305"/>
      <c r="E559" s="85" t="s">
        <v>18</v>
      </c>
      <c r="F559" s="309"/>
      <c r="G559" s="309"/>
      <c r="H559" s="210">
        <v>24086.538</v>
      </c>
      <c r="I559" s="210">
        <v>24086.538</v>
      </c>
      <c r="J559" s="210">
        <v>100</v>
      </c>
      <c r="K559" s="368"/>
    </row>
    <row r="560" spans="1:11" s="9" customFormat="1" x14ac:dyDescent="0.25">
      <c r="A560" s="23" t="s">
        <v>1036</v>
      </c>
      <c r="B560" s="128"/>
      <c r="C560" s="130" t="s">
        <v>53</v>
      </c>
      <c r="D560" s="59" t="s">
        <v>89</v>
      </c>
      <c r="E560" s="52" t="s">
        <v>18</v>
      </c>
      <c r="F560" s="59" t="s">
        <v>89</v>
      </c>
      <c r="G560" s="59" t="s">
        <v>89</v>
      </c>
      <c r="H560" s="129">
        <v>23203.764999999999</v>
      </c>
      <c r="I560" s="129">
        <v>23203.764999999999</v>
      </c>
      <c r="J560" s="129">
        <v>100</v>
      </c>
      <c r="K560" s="129"/>
    </row>
    <row r="561" spans="1:11" s="9" customFormat="1" x14ac:dyDescent="0.25">
      <c r="A561" s="23" t="s">
        <v>1036</v>
      </c>
      <c r="B561" s="128"/>
      <c r="C561" s="130" t="s">
        <v>75</v>
      </c>
      <c r="D561" s="59" t="s">
        <v>89</v>
      </c>
      <c r="E561" s="52" t="s">
        <v>18</v>
      </c>
      <c r="F561" s="59" t="s">
        <v>89</v>
      </c>
      <c r="G561" s="59" t="s">
        <v>89</v>
      </c>
      <c r="H561" s="129">
        <v>882.77300000000002</v>
      </c>
      <c r="I561" s="129">
        <v>882.77300000000002</v>
      </c>
      <c r="J561" s="129">
        <v>100</v>
      </c>
      <c r="K561" s="129"/>
    </row>
    <row r="562" spans="1:11" ht="54.75" customHeight="1" x14ac:dyDescent="0.25">
      <c r="B562" s="309">
        <v>29</v>
      </c>
      <c r="C562" s="307" t="s">
        <v>691</v>
      </c>
      <c r="D562" s="306" t="s">
        <v>3</v>
      </c>
      <c r="E562" s="85" t="s">
        <v>599</v>
      </c>
      <c r="F562" s="309" t="s">
        <v>96</v>
      </c>
      <c r="G562" s="309" t="s">
        <v>273</v>
      </c>
      <c r="H562" s="110">
        <v>1125</v>
      </c>
      <c r="I562" s="110">
        <v>1011</v>
      </c>
      <c r="J562" s="265">
        <f>I562/H562*100</f>
        <v>89.86666666666666</v>
      </c>
      <c r="K562" s="364" t="s">
        <v>1110</v>
      </c>
    </row>
    <row r="563" spans="1:11" ht="67.5" customHeight="1" x14ac:dyDescent="0.25">
      <c r="B563" s="309"/>
      <c r="C563" s="307"/>
      <c r="D563" s="304"/>
      <c r="E563" s="85" t="s">
        <v>18</v>
      </c>
      <c r="F563" s="309"/>
      <c r="G563" s="309"/>
      <c r="H563" s="210">
        <v>16334.367000000006</v>
      </c>
      <c r="I563" s="210">
        <v>16334.367000000006</v>
      </c>
      <c r="J563" s="210">
        <v>100</v>
      </c>
      <c r="K563" s="365"/>
    </row>
    <row r="564" spans="1:11" x14ac:dyDescent="0.25">
      <c r="B564" s="52"/>
      <c r="C564" s="53" t="s">
        <v>316</v>
      </c>
      <c r="D564" s="59" t="s">
        <v>89</v>
      </c>
      <c r="E564" s="52" t="s">
        <v>18</v>
      </c>
      <c r="F564" s="59" t="s">
        <v>89</v>
      </c>
      <c r="G564" s="59" t="s">
        <v>89</v>
      </c>
      <c r="H564" s="56">
        <v>16334.367</v>
      </c>
      <c r="I564" s="56">
        <v>16334.367</v>
      </c>
      <c r="J564" s="56">
        <v>100</v>
      </c>
      <c r="K564" s="56"/>
    </row>
    <row r="565" spans="1:11" ht="50.25" customHeight="1" x14ac:dyDescent="0.25">
      <c r="B565" s="309">
        <v>30</v>
      </c>
      <c r="C565" s="307" t="s">
        <v>692</v>
      </c>
      <c r="D565" s="306" t="s">
        <v>3</v>
      </c>
      <c r="E565" s="85" t="s">
        <v>337</v>
      </c>
      <c r="F565" s="309" t="s">
        <v>96</v>
      </c>
      <c r="G565" s="309" t="s">
        <v>273</v>
      </c>
      <c r="H565" s="110">
        <v>7</v>
      </c>
      <c r="I565" s="152">
        <v>7</v>
      </c>
      <c r="J565" s="302">
        <v>100</v>
      </c>
      <c r="K565" s="364" t="s">
        <v>904</v>
      </c>
    </row>
    <row r="566" spans="1:11" ht="51" customHeight="1" x14ac:dyDescent="0.25">
      <c r="B566" s="309"/>
      <c r="C566" s="307"/>
      <c r="D566" s="304"/>
      <c r="E566" s="85" t="s">
        <v>18</v>
      </c>
      <c r="F566" s="309"/>
      <c r="G566" s="309"/>
      <c r="H566" s="210">
        <v>10430.530000000002</v>
      </c>
      <c r="I566" s="210">
        <v>10430.530000000002</v>
      </c>
      <c r="J566" s="303"/>
      <c r="K566" s="365"/>
    </row>
    <row r="567" spans="1:11" x14ac:dyDescent="0.25">
      <c r="B567" s="52"/>
      <c r="C567" s="53" t="s">
        <v>53</v>
      </c>
      <c r="D567" s="59" t="s">
        <v>89</v>
      </c>
      <c r="E567" s="52" t="s">
        <v>18</v>
      </c>
      <c r="F567" s="59" t="s">
        <v>89</v>
      </c>
      <c r="G567" s="59" t="s">
        <v>89</v>
      </c>
      <c r="H567" s="56">
        <v>5745.5360000000001</v>
      </c>
      <c r="I567" s="56">
        <v>5745.5360000000001</v>
      </c>
      <c r="J567" s="56">
        <v>100</v>
      </c>
      <c r="K567" s="56"/>
    </row>
    <row r="568" spans="1:11" x14ac:dyDescent="0.25">
      <c r="B568" s="52"/>
      <c r="C568" s="53" t="s">
        <v>75</v>
      </c>
      <c r="D568" s="59" t="s">
        <v>89</v>
      </c>
      <c r="E568" s="52" t="s">
        <v>18</v>
      </c>
      <c r="F568" s="59" t="s">
        <v>89</v>
      </c>
      <c r="G568" s="59" t="s">
        <v>89</v>
      </c>
      <c r="H568" s="56">
        <v>4632.424</v>
      </c>
      <c r="I568" s="56">
        <v>4632.424</v>
      </c>
      <c r="J568" s="56">
        <v>100</v>
      </c>
      <c r="K568" s="56"/>
    </row>
    <row r="569" spans="1:11" x14ac:dyDescent="0.25">
      <c r="B569" s="52"/>
      <c r="C569" s="53" t="s">
        <v>301</v>
      </c>
      <c r="D569" s="59" t="s">
        <v>89</v>
      </c>
      <c r="E569" s="52" t="s">
        <v>18</v>
      </c>
      <c r="F569" s="59" t="s">
        <v>89</v>
      </c>
      <c r="G569" s="59" t="s">
        <v>89</v>
      </c>
      <c r="H569" s="56">
        <v>52.57</v>
      </c>
      <c r="I569" s="56">
        <v>52.57</v>
      </c>
      <c r="J569" s="56">
        <v>100</v>
      </c>
      <c r="K569" s="56"/>
    </row>
    <row r="570" spans="1:11" s="25" customFormat="1" ht="43.5" customHeight="1" x14ac:dyDescent="0.25">
      <c r="B570" s="309">
        <v>31</v>
      </c>
      <c r="C570" s="307" t="s">
        <v>693</v>
      </c>
      <c r="D570" s="306" t="s">
        <v>3</v>
      </c>
      <c r="E570" s="85" t="s">
        <v>98</v>
      </c>
      <c r="F570" s="309" t="s">
        <v>96</v>
      </c>
      <c r="G570" s="309" t="s">
        <v>273</v>
      </c>
      <c r="H570" s="4">
        <v>344025.8</v>
      </c>
      <c r="I570" s="218">
        <v>344025.8</v>
      </c>
      <c r="J570" s="380">
        <v>100</v>
      </c>
      <c r="K570" s="364" t="s">
        <v>901</v>
      </c>
    </row>
    <row r="571" spans="1:11" s="25" customFormat="1" ht="39.75" customHeight="1" x14ac:dyDescent="0.25">
      <c r="B571" s="309"/>
      <c r="C571" s="307"/>
      <c r="D571" s="305"/>
      <c r="E571" s="85" t="s">
        <v>18</v>
      </c>
      <c r="F571" s="309"/>
      <c r="G571" s="309"/>
      <c r="H571" s="220">
        <v>6610.7</v>
      </c>
      <c r="I571" s="218">
        <v>6610.7</v>
      </c>
      <c r="J571" s="381"/>
      <c r="K571" s="365"/>
    </row>
    <row r="572" spans="1:11" s="9" customFormat="1" x14ac:dyDescent="0.25">
      <c r="B572" s="52"/>
      <c r="C572" s="53" t="s">
        <v>53</v>
      </c>
      <c r="D572" s="59" t="s">
        <v>89</v>
      </c>
      <c r="E572" s="52" t="s">
        <v>18</v>
      </c>
      <c r="F572" s="59" t="s">
        <v>89</v>
      </c>
      <c r="G572" s="59" t="s">
        <v>89</v>
      </c>
      <c r="H572" s="56">
        <v>5967.9</v>
      </c>
      <c r="I572" s="56">
        <v>5967.9</v>
      </c>
      <c r="J572" s="56">
        <v>100</v>
      </c>
      <c r="K572" s="60"/>
    </row>
    <row r="573" spans="1:11" x14ac:dyDescent="0.25">
      <c r="B573" s="52"/>
      <c r="C573" s="53" t="s">
        <v>301</v>
      </c>
      <c r="D573" s="59" t="s">
        <v>89</v>
      </c>
      <c r="E573" s="52" t="s">
        <v>18</v>
      </c>
      <c r="F573" s="59" t="s">
        <v>89</v>
      </c>
      <c r="G573" s="59" t="s">
        <v>89</v>
      </c>
      <c r="H573" s="56">
        <v>642.79999999999995</v>
      </c>
      <c r="I573" s="56">
        <v>642.79999999999995</v>
      </c>
      <c r="J573" s="56">
        <v>100</v>
      </c>
      <c r="K573" s="60"/>
    </row>
    <row r="574" spans="1:11" ht="129" customHeight="1" x14ac:dyDescent="0.25">
      <c r="B574" s="119"/>
      <c r="C574" s="108" t="s">
        <v>183</v>
      </c>
      <c r="D574" s="309" t="s">
        <v>3</v>
      </c>
      <c r="E574" s="85" t="s">
        <v>4</v>
      </c>
      <c r="F574" s="85" t="s">
        <v>96</v>
      </c>
      <c r="G574" s="85" t="s">
        <v>89</v>
      </c>
      <c r="H574" s="3">
        <v>54</v>
      </c>
      <c r="I574" s="149">
        <v>54</v>
      </c>
      <c r="J574" s="3">
        <v>100</v>
      </c>
      <c r="K574" s="203" t="s">
        <v>760</v>
      </c>
    </row>
    <row r="575" spans="1:11" s="9" customFormat="1" ht="88.5" customHeight="1" x14ac:dyDescent="0.25">
      <c r="B575" s="309">
        <v>32</v>
      </c>
      <c r="C575" s="307" t="s">
        <v>694</v>
      </c>
      <c r="D575" s="309"/>
      <c r="E575" s="85" t="s">
        <v>97</v>
      </c>
      <c r="F575" s="309" t="s">
        <v>96</v>
      </c>
      <c r="G575" s="418" t="s">
        <v>273</v>
      </c>
      <c r="H575" s="265">
        <v>9.1999999999999993</v>
      </c>
      <c r="I575" s="160">
        <v>9.1999999999999993</v>
      </c>
      <c r="J575" s="448">
        <v>100</v>
      </c>
      <c r="K575" s="424" t="s">
        <v>873</v>
      </c>
    </row>
    <row r="576" spans="1:11" s="9" customFormat="1" ht="84.75" customHeight="1" x14ac:dyDescent="0.25">
      <c r="B576" s="309"/>
      <c r="C576" s="307"/>
      <c r="D576" s="309"/>
      <c r="E576" s="85" t="s">
        <v>18</v>
      </c>
      <c r="F576" s="309"/>
      <c r="G576" s="418"/>
      <c r="H576" s="265">
        <v>9044.1</v>
      </c>
      <c r="I576" s="160">
        <v>9044.1</v>
      </c>
      <c r="J576" s="360"/>
      <c r="K576" s="425"/>
    </row>
    <row r="577" spans="1:11" s="9" customFormat="1" x14ac:dyDescent="0.25">
      <c r="B577" s="52"/>
      <c r="C577" s="53" t="s">
        <v>53</v>
      </c>
      <c r="D577" s="59" t="s">
        <v>89</v>
      </c>
      <c r="E577" s="52" t="s">
        <v>18</v>
      </c>
      <c r="F577" s="59" t="s">
        <v>89</v>
      </c>
      <c r="G577" s="59" t="s">
        <v>89</v>
      </c>
      <c r="H577" s="56">
        <v>7998.4</v>
      </c>
      <c r="I577" s="56">
        <v>7998.4</v>
      </c>
      <c r="J577" s="56">
        <v>100</v>
      </c>
      <c r="K577" s="60"/>
    </row>
    <row r="578" spans="1:11" s="9" customFormat="1" x14ac:dyDescent="0.25">
      <c r="B578" s="52"/>
      <c r="C578" s="53" t="s">
        <v>75</v>
      </c>
      <c r="D578" s="59" t="s">
        <v>89</v>
      </c>
      <c r="E578" s="52" t="s">
        <v>18</v>
      </c>
      <c r="F578" s="59" t="s">
        <v>89</v>
      </c>
      <c r="G578" s="59" t="s">
        <v>89</v>
      </c>
      <c r="H578" s="56">
        <v>1045.7</v>
      </c>
      <c r="I578" s="56">
        <v>1045.7</v>
      </c>
      <c r="J578" s="56">
        <v>100</v>
      </c>
      <c r="K578" s="60"/>
    </row>
    <row r="579" spans="1:11" s="9" customFormat="1" ht="70.5" customHeight="1" x14ac:dyDescent="0.25">
      <c r="B579" s="309">
        <v>33</v>
      </c>
      <c r="C579" s="307" t="s">
        <v>695</v>
      </c>
      <c r="D579" s="309" t="s">
        <v>3</v>
      </c>
      <c r="E579" s="85" t="s">
        <v>337</v>
      </c>
      <c r="F579" s="309" t="s">
        <v>96</v>
      </c>
      <c r="G579" s="418" t="s">
        <v>273</v>
      </c>
      <c r="H579" s="85">
        <v>2</v>
      </c>
      <c r="I579" s="148">
        <v>10</v>
      </c>
      <c r="J579" s="85" t="s">
        <v>759</v>
      </c>
      <c r="K579" s="351" t="s">
        <v>905</v>
      </c>
    </row>
    <row r="580" spans="1:11" s="9" customFormat="1" ht="84" customHeight="1" x14ac:dyDescent="0.25">
      <c r="B580" s="309"/>
      <c r="C580" s="307"/>
      <c r="D580" s="309"/>
      <c r="E580" s="85" t="s">
        <v>18</v>
      </c>
      <c r="F580" s="309"/>
      <c r="G580" s="418"/>
      <c r="H580" s="4">
        <v>4748</v>
      </c>
      <c r="I580" s="160">
        <v>4597.6000000000004</v>
      </c>
      <c r="J580" s="4">
        <f>I580/H580*100</f>
        <v>96.832350463352995</v>
      </c>
      <c r="K580" s="352"/>
    </row>
    <row r="581" spans="1:11" s="9" customFormat="1" x14ac:dyDescent="0.25">
      <c r="B581" s="52"/>
      <c r="C581" s="53" t="s">
        <v>53</v>
      </c>
      <c r="D581" s="59" t="s">
        <v>89</v>
      </c>
      <c r="E581" s="52" t="s">
        <v>18</v>
      </c>
      <c r="F581" s="59" t="s">
        <v>89</v>
      </c>
      <c r="G581" s="59" t="s">
        <v>89</v>
      </c>
      <c r="H581" s="56">
        <v>3099.5</v>
      </c>
      <c r="I581" s="161">
        <v>2949.1</v>
      </c>
      <c r="J581" s="56">
        <f>I581/H581*100</f>
        <v>95.147604452331009</v>
      </c>
      <c r="K581" s="56"/>
    </row>
    <row r="582" spans="1:11" s="9" customFormat="1" x14ac:dyDescent="0.25">
      <c r="B582" s="52"/>
      <c r="C582" s="53" t="s">
        <v>75</v>
      </c>
      <c r="D582" s="59" t="s">
        <v>89</v>
      </c>
      <c r="E582" s="52" t="s">
        <v>18</v>
      </c>
      <c r="F582" s="59" t="s">
        <v>89</v>
      </c>
      <c r="G582" s="59" t="s">
        <v>89</v>
      </c>
      <c r="H582" s="56">
        <v>1648.5</v>
      </c>
      <c r="I582" s="161">
        <v>1648.5</v>
      </c>
      <c r="J582" s="56">
        <f>I582/H582*100</f>
        <v>100</v>
      </c>
      <c r="K582" s="56"/>
    </row>
    <row r="583" spans="1:11" ht="67.5" customHeight="1" x14ac:dyDescent="0.25">
      <c r="B583" s="309">
        <v>34</v>
      </c>
      <c r="C583" s="307" t="s">
        <v>696</v>
      </c>
      <c r="D583" s="309" t="s">
        <v>3</v>
      </c>
      <c r="E583" s="85" t="s">
        <v>337</v>
      </c>
      <c r="F583" s="306" t="s">
        <v>96</v>
      </c>
      <c r="G583" s="317" t="s">
        <v>273</v>
      </c>
      <c r="H583" s="85">
        <v>6</v>
      </c>
      <c r="I583" s="212">
        <v>5</v>
      </c>
      <c r="J583" s="3">
        <f>I583*100/H583</f>
        <v>83.333333333333329</v>
      </c>
      <c r="K583" s="351" t="s">
        <v>1097</v>
      </c>
    </row>
    <row r="584" spans="1:11" ht="37.5" customHeight="1" x14ac:dyDescent="0.25">
      <c r="B584" s="309"/>
      <c r="C584" s="307"/>
      <c r="D584" s="309"/>
      <c r="E584" s="85" t="s">
        <v>18</v>
      </c>
      <c r="F584" s="305"/>
      <c r="G584" s="318"/>
      <c r="H584" s="4">
        <v>10371.822</v>
      </c>
      <c r="I584" s="160">
        <v>10002.6</v>
      </c>
      <c r="J584" s="3">
        <v>96.4</v>
      </c>
      <c r="K584" s="352"/>
    </row>
    <row r="585" spans="1:11" s="9" customFormat="1" x14ac:dyDescent="0.25">
      <c r="B585" s="52"/>
      <c r="C585" s="53" t="s">
        <v>53</v>
      </c>
      <c r="D585" s="59" t="s">
        <v>89</v>
      </c>
      <c r="E585" s="52" t="s">
        <v>18</v>
      </c>
      <c r="F585" s="59" t="s">
        <v>89</v>
      </c>
      <c r="G585" s="59" t="s">
        <v>89</v>
      </c>
      <c r="H585" s="60">
        <v>3611.259</v>
      </c>
      <c r="I585" s="161">
        <v>3582.5</v>
      </c>
      <c r="J585" s="56">
        <f>I585/H585*100</f>
        <v>99.203629537510324</v>
      </c>
      <c r="K585" s="60"/>
    </row>
    <row r="586" spans="1:11" s="9" customFormat="1" x14ac:dyDescent="0.25">
      <c r="B586" s="52"/>
      <c r="C586" s="53" t="s">
        <v>75</v>
      </c>
      <c r="D586" s="59" t="s">
        <v>89</v>
      </c>
      <c r="E586" s="52" t="s">
        <v>18</v>
      </c>
      <c r="F586" s="59" t="s">
        <v>89</v>
      </c>
      <c r="G586" s="59" t="s">
        <v>89</v>
      </c>
      <c r="H586" s="60">
        <v>6760.5630000000001</v>
      </c>
      <c r="I586" s="161">
        <v>6420.2</v>
      </c>
      <c r="J586" s="56">
        <f>I586/H586*100</f>
        <v>94.965463675140654</v>
      </c>
      <c r="K586" s="60"/>
    </row>
    <row r="587" spans="1:11" s="125" customFormat="1" ht="39" customHeight="1" x14ac:dyDescent="0.25">
      <c r="A587" t="s">
        <v>1031</v>
      </c>
      <c r="B587" s="40"/>
      <c r="C587" s="138" t="s">
        <v>650</v>
      </c>
      <c r="D587" s="40" t="s">
        <v>89</v>
      </c>
      <c r="E587" s="37" t="s">
        <v>18</v>
      </c>
      <c r="F587" s="40" t="s">
        <v>89</v>
      </c>
      <c r="G587" s="40" t="s">
        <v>89</v>
      </c>
      <c r="H587" s="43">
        <f>H588+H589+H590+H591+H592</f>
        <v>104398.54</v>
      </c>
      <c r="I587" s="43">
        <f>I588+I589+I590+I591+I592</f>
        <v>103506.476</v>
      </c>
      <c r="J587" s="43">
        <f>I587/H587*100</f>
        <v>99.145520617433931</v>
      </c>
      <c r="K587" s="43"/>
    </row>
    <row r="588" spans="1:11" s="125" customFormat="1" ht="18.75" customHeight="1" x14ac:dyDescent="0.25">
      <c r="A588" t="s">
        <v>1031</v>
      </c>
      <c r="B588" s="40"/>
      <c r="C588" s="138" t="s">
        <v>53</v>
      </c>
      <c r="D588" s="40" t="s">
        <v>89</v>
      </c>
      <c r="E588" s="37" t="s">
        <v>18</v>
      </c>
      <c r="F588" s="40" t="s">
        <v>89</v>
      </c>
      <c r="G588" s="40" t="s">
        <v>89</v>
      </c>
      <c r="H588" s="43">
        <f>H585+H581+H577+H572+H567+H560+H546+H541</f>
        <v>68059.375</v>
      </c>
      <c r="I588" s="43">
        <f>I585+I581+I577+I572+I567+I560+I546+I541</f>
        <v>67525.065000000002</v>
      </c>
      <c r="J588" s="43">
        <f t="shared" ref="J588:J592" si="47">I588/H588*100</f>
        <v>99.214935488314438</v>
      </c>
      <c r="K588" s="43"/>
    </row>
    <row r="589" spans="1:11" s="125" customFormat="1" ht="18.75" customHeight="1" x14ac:dyDescent="0.25">
      <c r="A589" t="s">
        <v>1031</v>
      </c>
      <c r="B589" s="40"/>
      <c r="C589" s="138" t="s">
        <v>75</v>
      </c>
      <c r="D589" s="40" t="s">
        <v>89</v>
      </c>
      <c r="E589" s="37" t="s">
        <v>18</v>
      </c>
      <c r="F589" s="40" t="s">
        <v>89</v>
      </c>
      <c r="G589" s="40" t="s">
        <v>89</v>
      </c>
      <c r="H589" s="43">
        <f>H586+H582+H578+H568+H561+H551+H547+H542</f>
        <v>17392.264000000003</v>
      </c>
      <c r="I589" s="43">
        <f>I586+I582+I578+I568+I561+I551+I547+I542</f>
        <v>17050.513999999999</v>
      </c>
      <c r="J589" s="43">
        <f t="shared" si="47"/>
        <v>98.035045926165779</v>
      </c>
      <c r="K589" s="43"/>
    </row>
    <row r="590" spans="1:11" s="125" customFormat="1" ht="18.75" customHeight="1" x14ac:dyDescent="0.25">
      <c r="A590" t="s">
        <v>1031</v>
      </c>
      <c r="B590" s="40"/>
      <c r="C590" s="138" t="s">
        <v>301</v>
      </c>
      <c r="D590" s="40" t="s">
        <v>89</v>
      </c>
      <c r="E590" s="37" t="s">
        <v>18</v>
      </c>
      <c r="F590" s="40" t="s">
        <v>89</v>
      </c>
      <c r="G590" s="40" t="s">
        <v>89</v>
      </c>
      <c r="H590" s="43">
        <f>H573+H569+H548+H552+H543</f>
        <v>1286.5340000000001</v>
      </c>
      <c r="I590" s="43">
        <f>I573+I569+I548+I552+I543</f>
        <v>1270.53</v>
      </c>
      <c r="J590" s="43">
        <f t="shared" si="47"/>
        <v>98.756037539621957</v>
      </c>
      <c r="K590" s="43"/>
    </row>
    <row r="591" spans="1:11" ht="24" customHeight="1" x14ac:dyDescent="0.25">
      <c r="A591" t="s">
        <v>1031</v>
      </c>
      <c r="B591" s="40"/>
      <c r="C591" s="138" t="s">
        <v>316</v>
      </c>
      <c r="D591" s="40" t="s">
        <v>89</v>
      </c>
      <c r="E591" s="37" t="s">
        <v>18</v>
      </c>
      <c r="F591" s="40" t="s">
        <v>89</v>
      </c>
      <c r="G591" s="40" t="s">
        <v>89</v>
      </c>
      <c r="H591" s="43">
        <f>H564</f>
        <v>16334.367</v>
      </c>
      <c r="I591" s="43">
        <f>I564</f>
        <v>16334.367</v>
      </c>
      <c r="J591" s="43">
        <f t="shared" si="47"/>
        <v>100</v>
      </c>
      <c r="K591" s="43"/>
    </row>
    <row r="592" spans="1:11" ht="18.75" customHeight="1" x14ac:dyDescent="0.25">
      <c r="A592" t="s">
        <v>1031</v>
      </c>
      <c r="B592" s="40"/>
      <c r="C592" s="138" t="s">
        <v>99</v>
      </c>
      <c r="D592" s="40" t="s">
        <v>89</v>
      </c>
      <c r="E592" s="37" t="s">
        <v>18</v>
      </c>
      <c r="F592" s="40" t="s">
        <v>89</v>
      </c>
      <c r="G592" s="40" t="s">
        <v>89</v>
      </c>
      <c r="H592" s="43">
        <f>+H556</f>
        <v>1326</v>
      </c>
      <c r="I592" s="43">
        <f>+I556</f>
        <v>1326</v>
      </c>
      <c r="J592" s="43">
        <f t="shared" si="47"/>
        <v>100</v>
      </c>
      <c r="K592" s="43"/>
    </row>
    <row r="593" spans="1:11" ht="26.25" customHeight="1" x14ac:dyDescent="0.25">
      <c r="A593" t="s">
        <v>1036</v>
      </c>
      <c r="B593" s="33"/>
      <c r="C593" s="427" t="s">
        <v>237</v>
      </c>
      <c r="D593" s="427"/>
      <c r="E593" s="427"/>
      <c r="F593" s="427"/>
      <c r="G593" s="427"/>
      <c r="H593" s="427"/>
      <c r="I593" s="427"/>
      <c r="J593" s="427"/>
      <c r="K593" s="427"/>
    </row>
    <row r="594" spans="1:11" ht="131.25" customHeight="1" x14ac:dyDescent="0.25">
      <c r="B594" s="85"/>
      <c r="C594" s="108" t="s">
        <v>184</v>
      </c>
      <c r="D594" s="309" t="s">
        <v>3</v>
      </c>
      <c r="E594" s="85" t="s">
        <v>4</v>
      </c>
      <c r="F594" s="85" t="s">
        <v>96</v>
      </c>
      <c r="G594" s="5" t="s">
        <v>89</v>
      </c>
      <c r="H594" s="3">
        <v>60</v>
      </c>
      <c r="I594" s="149">
        <v>16.100000000000001</v>
      </c>
      <c r="J594" s="3">
        <v>26.8</v>
      </c>
      <c r="K594" s="203" t="s">
        <v>1098</v>
      </c>
    </row>
    <row r="595" spans="1:11" s="9" customFormat="1" ht="39" customHeight="1" x14ac:dyDescent="0.25">
      <c r="B595" s="309">
        <v>35</v>
      </c>
      <c r="C595" s="307" t="s">
        <v>697</v>
      </c>
      <c r="D595" s="309"/>
      <c r="E595" s="85" t="s">
        <v>337</v>
      </c>
      <c r="F595" s="309" t="s">
        <v>96</v>
      </c>
      <c r="G595" s="309" t="s">
        <v>273</v>
      </c>
      <c r="H595" s="85">
        <v>3</v>
      </c>
      <c r="I595" s="148">
        <v>0</v>
      </c>
      <c r="J595" s="306">
        <v>0</v>
      </c>
      <c r="K595" s="351" t="s">
        <v>1099</v>
      </c>
    </row>
    <row r="596" spans="1:11" s="9" customFormat="1" ht="40.5" customHeight="1" x14ac:dyDescent="0.25">
      <c r="B596" s="309"/>
      <c r="C596" s="307"/>
      <c r="D596" s="309"/>
      <c r="E596" s="85" t="s">
        <v>18</v>
      </c>
      <c r="F596" s="309"/>
      <c r="G596" s="309"/>
      <c r="H596" s="110">
        <v>60</v>
      </c>
      <c r="I596" s="152">
        <v>0</v>
      </c>
      <c r="J596" s="305"/>
      <c r="K596" s="352"/>
    </row>
    <row r="597" spans="1:11" s="9" customFormat="1" x14ac:dyDescent="0.25">
      <c r="B597" s="52"/>
      <c r="C597" s="53" t="s">
        <v>75</v>
      </c>
      <c r="D597" s="309"/>
      <c r="E597" s="52" t="s">
        <v>18</v>
      </c>
      <c r="F597" s="52" t="s">
        <v>89</v>
      </c>
      <c r="G597" s="52" t="s">
        <v>89</v>
      </c>
      <c r="H597" s="49">
        <v>60</v>
      </c>
      <c r="I597" s="153">
        <v>0</v>
      </c>
      <c r="J597" s="49">
        <v>0</v>
      </c>
      <c r="K597" s="49"/>
    </row>
    <row r="598" spans="1:11" s="9" customFormat="1" ht="81" customHeight="1" x14ac:dyDescent="0.25">
      <c r="B598" s="309">
        <v>37</v>
      </c>
      <c r="C598" s="307" t="s">
        <v>698</v>
      </c>
      <c r="D598" s="309"/>
      <c r="E598" s="85" t="s">
        <v>4</v>
      </c>
      <c r="F598" s="309" t="s">
        <v>96</v>
      </c>
      <c r="G598" s="309" t="s">
        <v>275</v>
      </c>
      <c r="H598" s="4">
        <v>60</v>
      </c>
      <c r="I598" s="160">
        <v>60</v>
      </c>
      <c r="J598" s="359">
        <v>100</v>
      </c>
      <c r="K598" s="371" t="s">
        <v>874</v>
      </c>
    </row>
    <row r="599" spans="1:11" s="9" customFormat="1" ht="72.75" customHeight="1" x14ac:dyDescent="0.25">
      <c r="B599" s="309"/>
      <c r="C599" s="307"/>
      <c r="D599" s="309"/>
      <c r="E599" s="85" t="s">
        <v>18</v>
      </c>
      <c r="F599" s="309"/>
      <c r="G599" s="309"/>
      <c r="H599" s="4">
        <v>100</v>
      </c>
      <c r="I599" s="160">
        <v>100</v>
      </c>
      <c r="J599" s="360"/>
      <c r="K599" s="372"/>
    </row>
    <row r="600" spans="1:11" s="9" customFormat="1" x14ac:dyDescent="0.25">
      <c r="B600" s="52"/>
      <c r="C600" s="53" t="s">
        <v>75</v>
      </c>
      <c r="D600" s="309"/>
      <c r="E600" s="52" t="s">
        <v>18</v>
      </c>
      <c r="F600" s="52" t="s">
        <v>89</v>
      </c>
      <c r="G600" s="52" t="s">
        <v>89</v>
      </c>
      <c r="H600" s="56">
        <v>100</v>
      </c>
      <c r="I600" s="161">
        <v>100</v>
      </c>
      <c r="J600" s="56">
        <v>100</v>
      </c>
      <c r="K600" s="56"/>
    </row>
    <row r="601" spans="1:11" ht="72" customHeight="1" x14ac:dyDescent="0.25">
      <c r="B601" s="119"/>
      <c r="C601" s="108" t="s">
        <v>238</v>
      </c>
      <c r="D601" s="306" t="s">
        <v>3</v>
      </c>
      <c r="E601" s="85" t="s">
        <v>4</v>
      </c>
      <c r="F601" s="85" t="s">
        <v>96</v>
      </c>
      <c r="G601" s="5" t="s">
        <v>89</v>
      </c>
      <c r="H601" s="3">
        <v>20</v>
      </c>
      <c r="I601" s="149">
        <v>20</v>
      </c>
      <c r="J601" s="3">
        <f>I601/H601%</f>
        <v>100</v>
      </c>
      <c r="K601" s="188" t="s">
        <v>731</v>
      </c>
    </row>
    <row r="602" spans="1:11" ht="129" customHeight="1" x14ac:dyDescent="0.25">
      <c r="B602" s="119"/>
      <c r="C602" s="108" t="s">
        <v>754</v>
      </c>
      <c r="D602" s="304"/>
      <c r="E602" s="85" t="s">
        <v>208</v>
      </c>
      <c r="F602" s="85" t="s">
        <v>96</v>
      </c>
      <c r="G602" s="5" t="s">
        <v>89</v>
      </c>
      <c r="H602" s="3">
        <v>67.540000000000006</v>
      </c>
      <c r="I602" s="149">
        <v>67.5</v>
      </c>
      <c r="J602" s="31" t="s">
        <v>718</v>
      </c>
      <c r="K602" s="182" t="s">
        <v>753</v>
      </c>
    </row>
    <row r="603" spans="1:11" ht="42.95" customHeight="1" x14ac:dyDescent="0.25">
      <c r="B603" s="377">
        <v>41</v>
      </c>
      <c r="C603" s="307" t="s">
        <v>699</v>
      </c>
      <c r="D603" s="304"/>
      <c r="E603" s="85" t="s">
        <v>337</v>
      </c>
      <c r="F603" s="309" t="s">
        <v>96</v>
      </c>
      <c r="G603" s="309" t="s">
        <v>275</v>
      </c>
      <c r="H603" s="119">
        <v>1</v>
      </c>
      <c r="I603" s="162">
        <v>1</v>
      </c>
      <c r="J603" s="462" t="s">
        <v>718</v>
      </c>
      <c r="K603" s="369" t="s">
        <v>875</v>
      </c>
    </row>
    <row r="604" spans="1:11" ht="32.1" customHeight="1" x14ac:dyDescent="0.25">
      <c r="B604" s="377"/>
      <c r="C604" s="307"/>
      <c r="D604" s="304"/>
      <c r="E604" s="85" t="s">
        <v>18</v>
      </c>
      <c r="F604" s="309"/>
      <c r="G604" s="309"/>
      <c r="H604" s="4">
        <v>320.60000000000002</v>
      </c>
      <c r="I604" s="160">
        <v>320.60000000000002</v>
      </c>
      <c r="J604" s="463"/>
      <c r="K604" s="370"/>
    </row>
    <row r="605" spans="1:11" x14ac:dyDescent="0.25">
      <c r="B605" s="65"/>
      <c r="C605" s="53" t="s">
        <v>75</v>
      </c>
      <c r="D605" s="57" t="s">
        <v>89</v>
      </c>
      <c r="E605" s="52" t="s">
        <v>18</v>
      </c>
      <c r="F605" s="52" t="s">
        <v>89</v>
      </c>
      <c r="G605" s="52" t="s">
        <v>89</v>
      </c>
      <c r="H605" s="56">
        <f>H604</f>
        <v>320.60000000000002</v>
      </c>
      <c r="I605" s="56">
        <f>I604</f>
        <v>320.60000000000002</v>
      </c>
      <c r="J605" s="56">
        <v>100</v>
      </c>
      <c r="K605" s="56"/>
    </row>
    <row r="606" spans="1:11" ht="114.75" customHeight="1" x14ac:dyDescent="0.25">
      <c r="B606" s="377">
        <v>42</v>
      </c>
      <c r="C606" s="307" t="s">
        <v>700</v>
      </c>
      <c r="D606" s="304" t="s">
        <v>3</v>
      </c>
      <c r="E606" s="85" t="s">
        <v>337</v>
      </c>
      <c r="F606" s="309" t="s">
        <v>96</v>
      </c>
      <c r="G606" s="309" t="s">
        <v>274</v>
      </c>
      <c r="H606" s="110">
        <v>3</v>
      </c>
      <c r="I606" s="152">
        <v>3</v>
      </c>
      <c r="J606" s="110">
        <v>100</v>
      </c>
      <c r="K606" s="364" t="s">
        <v>877</v>
      </c>
    </row>
    <row r="607" spans="1:11" ht="129" customHeight="1" x14ac:dyDescent="0.25">
      <c r="B607" s="377"/>
      <c r="C607" s="307"/>
      <c r="D607" s="305"/>
      <c r="E607" s="85" t="s">
        <v>18</v>
      </c>
      <c r="F607" s="309"/>
      <c r="G607" s="309"/>
      <c r="H607" s="4">
        <v>24</v>
      </c>
      <c r="I607" s="160">
        <v>20.2</v>
      </c>
      <c r="J607" s="4">
        <f>I607/H607*100</f>
        <v>84.166666666666671</v>
      </c>
      <c r="K607" s="365"/>
    </row>
    <row r="608" spans="1:11" x14ac:dyDescent="0.25">
      <c r="B608" s="62"/>
      <c r="C608" s="53" t="s">
        <v>301</v>
      </c>
      <c r="D608" s="52" t="s">
        <v>89</v>
      </c>
      <c r="E608" s="52" t="s">
        <v>18</v>
      </c>
      <c r="F608" s="52" t="s">
        <v>89</v>
      </c>
      <c r="G608" s="52" t="s">
        <v>89</v>
      </c>
      <c r="H608" s="56">
        <f>H607</f>
        <v>24</v>
      </c>
      <c r="I608" s="56">
        <f>I607</f>
        <v>20.2</v>
      </c>
      <c r="J608" s="56">
        <v>84.2</v>
      </c>
      <c r="K608" s="56"/>
    </row>
    <row r="609" spans="1:11" ht="19.5" customHeight="1" x14ac:dyDescent="0.25">
      <c r="A609" t="s">
        <v>1031</v>
      </c>
      <c r="B609" s="41"/>
      <c r="C609" s="36" t="s">
        <v>475</v>
      </c>
      <c r="D609" s="37" t="s">
        <v>89</v>
      </c>
      <c r="E609" s="37" t="s">
        <v>18</v>
      </c>
      <c r="F609" s="37" t="s">
        <v>89</v>
      </c>
      <c r="G609" s="37" t="s">
        <v>89</v>
      </c>
      <c r="H609" s="43">
        <f>H610+H611+H612</f>
        <v>504.6</v>
      </c>
      <c r="I609" s="43">
        <f>I610+I611+I612</f>
        <v>440.8</v>
      </c>
      <c r="J609" s="43">
        <f>I609/H609*100</f>
        <v>87.356321839080451</v>
      </c>
      <c r="K609" s="43"/>
    </row>
    <row r="610" spans="1:11" ht="18.75" customHeight="1" x14ac:dyDescent="0.25">
      <c r="A610" t="s">
        <v>1031</v>
      </c>
      <c r="B610" s="41"/>
      <c r="C610" s="36" t="s">
        <v>53</v>
      </c>
      <c r="D610" s="37" t="s">
        <v>89</v>
      </c>
      <c r="E610" s="37" t="s">
        <v>18</v>
      </c>
      <c r="F610" s="37" t="s">
        <v>89</v>
      </c>
      <c r="G610" s="37" t="s">
        <v>89</v>
      </c>
      <c r="H610" s="43">
        <v>0</v>
      </c>
      <c r="I610" s="43">
        <v>0</v>
      </c>
      <c r="J610" s="43">
        <v>0</v>
      </c>
      <c r="K610" s="43"/>
    </row>
    <row r="611" spans="1:11" ht="18.75" customHeight="1" x14ac:dyDescent="0.25">
      <c r="A611" t="s">
        <v>1031</v>
      </c>
      <c r="B611" s="41"/>
      <c r="C611" s="36" t="s">
        <v>75</v>
      </c>
      <c r="D611" s="37" t="s">
        <v>89</v>
      </c>
      <c r="E611" s="37" t="s">
        <v>18</v>
      </c>
      <c r="F611" s="37" t="s">
        <v>89</v>
      </c>
      <c r="G611" s="37" t="s">
        <v>89</v>
      </c>
      <c r="H611" s="43">
        <f>H605+H600+H597</f>
        <v>480.6</v>
      </c>
      <c r="I611" s="43">
        <f>I605+I600+I597</f>
        <v>420.6</v>
      </c>
      <c r="J611" s="43">
        <f t="shared" ref="J611:J612" si="48">I611/H611*100</f>
        <v>87.515605493133592</v>
      </c>
      <c r="K611" s="43"/>
    </row>
    <row r="612" spans="1:11" ht="18.75" customHeight="1" x14ac:dyDescent="0.25">
      <c r="A612" t="s">
        <v>1031</v>
      </c>
      <c r="B612" s="41"/>
      <c r="C612" s="36" t="s">
        <v>301</v>
      </c>
      <c r="D612" s="37" t="s">
        <v>89</v>
      </c>
      <c r="E612" s="37" t="s">
        <v>18</v>
      </c>
      <c r="F612" s="37" t="s">
        <v>89</v>
      </c>
      <c r="G612" s="37" t="s">
        <v>89</v>
      </c>
      <c r="H612" s="43">
        <f>H608</f>
        <v>24</v>
      </c>
      <c r="I612" s="43">
        <f>I608</f>
        <v>20.2</v>
      </c>
      <c r="J612" s="43">
        <f t="shared" si="48"/>
        <v>84.166666666666671</v>
      </c>
      <c r="K612" s="43"/>
    </row>
    <row r="613" spans="1:11" ht="26.25" customHeight="1" x14ac:dyDescent="0.25">
      <c r="A613" t="s">
        <v>1036</v>
      </c>
      <c r="B613" s="19"/>
      <c r="C613" s="355" t="s">
        <v>239</v>
      </c>
      <c r="D613" s="355"/>
      <c r="E613" s="355"/>
      <c r="F613" s="355"/>
      <c r="G613" s="355"/>
      <c r="H613" s="355"/>
      <c r="I613" s="355"/>
      <c r="J613" s="355"/>
      <c r="K613" s="355"/>
    </row>
    <row r="614" spans="1:11" ht="114" customHeight="1" x14ac:dyDescent="0.25">
      <c r="B614" s="85"/>
      <c r="C614" s="108" t="s">
        <v>476</v>
      </c>
      <c r="D614" s="306" t="s">
        <v>3</v>
      </c>
      <c r="E614" s="85" t="s">
        <v>4</v>
      </c>
      <c r="F614" s="85" t="s">
        <v>96</v>
      </c>
      <c r="G614" s="5" t="s">
        <v>89</v>
      </c>
      <c r="H614" s="85">
        <v>98.4</v>
      </c>
      <c r="I614" s="148">
        <v>98.6</v>
      </c>
      <c r="J614" s="3">
        <f>I614/H614%</f>
        <v>100.20325203252031</v>
      </c>
      <c r="K614" s="188" t="s">
        <v>730</v>
      </c>
    </row>
    <row r="615" spans="1:11" ht="27" customHeight="1" x14ac:dyDescent="0.25">
      <c r="B615" s="309">
        <v>43</v>
      </c>
      <c r="C615" s="307" t="s">
        <v>701</v>
      </c>
      <c r="D615" s="304"/>
      <c r="E615" s="85" t="s">
        <v>95</v>
      </c>
      <c r="F615" s="309" t="s">
        <v>96</v>
      </c>
      <c r="G615" s="309" t="s">
        <v>273</v>
      </c>
      <c r="H615" s="85">
        <v>79</v>
      </c>
      <c r="I615" s="185">
        <v>79</v>
      </c>
      <c r="J615" s="319">
        <f t="shared" ref="J615" si="49">I615/H615%</f>
        <v>100</v>
      </c>
      <c r="K615" s="361" t="s">
        <v>878</v>
      </c>
    </row>
    <row r="616" spans="1:11" ht="33" customHeight="1" x14ac:dyDescent="0.25">
      <c r="B616" s="309"/>
      <c r="C616" s="307"/>
      <c r="D616" s="305"/>
      <c r="E616" s="85" t="s">
        <v>18</v>
      </c>
      <c r="F616" s="309"/>
      <c r="G616" s="309"/>
      <c r="H616" s="110">
        <v>1580</v>
      </c>
      <c r="I616" s="187">
        <v>1580</v>
      </c>
      <c r="J616" s="320"/>
      <c r="K616" s="362"/>
    </row>
    <row r="617" spans="1:11" s="9" customFormat="1" ht="18.75" customHeight="1" x14ac:dyDescent="0.25">
      <c r="B617" s="89"/>
      <c r="C617" s="53" t="s">
        <v>99</v>
      </c>
      <c r="D617" s="57" t="s">
        <v>89</v>
      </c>
      <c r="E617" s="52" t="s">
        <v>18</v>
      </c>
      <c r="F617" s="57" t="s">
        <v>89</v>
      </c>
      <c r="G617" s="57" t="s">
        <v>89</v>
      </c>
      <c r="H617" s="56">
        <f>H616</f>
        <v>1580</v>
      </c>
      <c r="I617" s="56">
        <f>I616</f>
        <v>1580</v>
      </c>
      <c r="J617" s="56">
        <v>100</v>
      </c>
      <c r="K617" s="56"/>
    </row>
    <row r="618" spans="1:11" s="9" customFormat="1" ht="19.5" customHeight="1" x14ac:dyDescent="0.25">
      <c r="A618" t="s">
        <v>1031</v>
      </c>
      <c r="B618" s="86"/>
      <c r="C618" s="38" t="s">
        <v>320</v>
      </c>
      <c r="D618" s="37" t="s">
        <v>89</v>
      </c>
      <c r="E618" s="37" t="s">
        <v>18</v>
      </c>
      <c r="F618" s="37" t="s">
        <v>89</v>
      </c>
      <c r="G618" s="37" t="s">
        <v>89</v>
      </c>
      <c r="H618" s="43">
        <f>H619+H620</f>
        <v>1580</v>
      </c>
      <c r="I618" s="43">
        <f>I619+I620</f>
        <v>1580</v>
      </c>
      <c r="J618" s="43">
        <v>100</v>
      </c>
      <c r="K618" s="43"/>
    </row>
    <row r="619" spans="1:11" s="9" customFormat="1" ht="18.75" customHeight="1" x14ac:dyDescent="0.25">
      <c r="A619" t="s">
        <v>1031</v>
      </c>
      <c r="B619" s="86"/>
      <c r="C619" s="36" t="s">
        <v>75</v>
      </c>
      <c r="D619" s="37" t="s">
        <v>89</v>
      </c>
      <c r="E619" s="37" t="s">
        <v>18</v>
      </c>
      <c r="F619" s="37" t="s">
        <v>89</v>
      </c>
      <c r="G619" s="37" t="s">
        <v>89</v>
      </c>
      <c r="H619" s="43">
        <v>0</v>
      </c>
      <c r="I619" s="43">
        <v>0</v>
      </c>
      <c r="J619" s="43">
        <v>0</v>
      </c>
      <c r="K619" s="43"/>
    </row>
    <row r="620" spans="1:11" s="9" customFormat="1" ht="18.75" customHeight="1" x14ac:dyDescent="0.25">
      <c r="A620" t="s">
        <v>1031</v>
      </c>
      <c r="B620" s="86"/>
      <c r="C620" s="36" t="s">
        <v>99</v>
      </c>
      <c r="D620" s="37" t="s">
        <v>89</v>
      </c>
      <c r="E620" s="37" t="s">
        <v>18</v>
      </c>
      <c r="F620" s="37" t="s">
        <v>89</v>
      </c>
      <c r="G620" s="37" t="s">
        <v>89</v>
      </c>
      <c r="H620" s="43">
        <f>H616</f>
        <v>1580</v>
      </c>
      <c r="I620" s="43">
        <f>I616</f>
        <v>1580</v>
      </c>
      <c r="J620" s="43">
        <v>100</v>
      </c>
      <c r="K620" s="43"/>
    </row>
    <row r="621" spans="1:11" s="9" customFormat="1" ht="19.5" customHeight="1" x14ac:dyDescent="0.25">
      <c r="A621" s="9" t="s">
        <v>1033</v>
      </c>
      <c r="B621" s="87"/>
      <c r="C621" s="88" t="s">
        <v>7</v>
      </c>
      <c r="D621" s="14" t="s">
        <v>89</v>
      </c>
      <c r="E621" s="14" t="s">
        <v>18</v>
      </c>
      <c r="F621" s="14" t="s">
        <v>89</v>
      </c>
      <c r="G621" s="14" t="s">
        <v>89</v>
      </c>
      <c r="H621" s="24">
        <f>H622+H623+H624+H625+H626</f>
        <v>182585.16400000002</v>
      </c>
      <c r="I621" s="24">
        <f>I622+I623+I624+I625+I626</f>
        <v>177259.82040000003</v>
      </c>
      <c r="J621" s="24">
        <f>I621/H621*100</f>
        <v>97.083364560770121</v>
      </c>
      <c r="K621" s="24"/>
    </row>
    <row r="622" spans="1:11" s="9" customFormat="1" ht="18.75" customHeight="1" x14ac:dyDescent="0.25">
      <c r="A622" s="9" t="s">
        <v>1033</v>
      </c>
      <c r="B622" s="71"/>
      <c r="C622" s="34" t="s">
        <v>53</v>
      </c>
      <c r="D622" s="14" t="s">
        <v>89</v>
      </c>
      <c r="E622" s="14" t="s">
        <v>18</v>
      </c>
      <c r="F622" s="14" t="s">
        <v>89</v>
      </c>
      <c r="G622" s="14" t="s">
        <v>89</v>
      </c>
      <c r="H622" s="24">
        <f>0+H588+H534+H514+H496+H479+H461+H610</f>
        <v>98145.174999999988</v>
      </c>
      <c r="I622" s="24">
        <f>0+I588+I534+I514+I496+I479+I461+I610</f>
        <v>95022.765000000014</v>
      </c>
      <c r="J622" s="24">
        <f t="shared" ref="J622:J626" si="50">I622/H622*100</f>
        <v>96.81858023076532</v>
      </c>
      <c r="K622" s="24"/>
    </row>
    <row r="623" spans="1:11" s="9" customFormat="1" ht="18.75" customHeight="1" x14ac:dyDescent="0.25">
      <c r="A623" s="9" t="s">
        <v>1033</v>
      </c>
      <c r="B623" s="71"/>
      <c r="C623" s="34" t="s">
        <v>75</v>
      </c>
      <c r="D623" s="14" t="s">
        <v>89</v>
      </c>
      <c r="E623" s="14" t="s">
        <v>18</v>
      </c>
      <c r="F623" s="14" t="s">
        <v>89</v>
      </c>
      <c r="G623" s="14" t="s">
        <v>89</v>
      </c>
      <c r="H623" s="24">
        <f>H619+H589+H535+H515+H497+H480+H462+H611</f>
        <v>52364.520000000004</v>
      </c>
      <c r="I623" s="24">
        <f>I619+I589+I535+I515+I497+I480+I462+I611</f>
        <v>51100.026999999995</v>
      </c>
      <c r="J623" s="24">
        <f t="shared" si="50"/>
        <v>97.58521036763058</v>
      </c>
      <c r="K623" s="24"/>
    </row>
    <row r="624" spans="1:11" s="9" customFormat="1" ht="18.75" customHeight="1" x14ac:dyDescent="0.25">
      <c r="A624" s="9" t="s">
        <v>1033</v>
      </c>
      <c r="B624" s="71"/>
      <c r="C624" s="34" t="s">
        <v>301</v>
      </c>
      <c r="D624" s="14" t="s">
        <v>89</v>
      </c>
      <c r="E624" s="14" t="s">
        <v>18</v>
      </c>
      <c r="F624" s="14" t="s">
        <v>89</v>
      </c>
      <c r="G624" s="14" t="s">
        <v>89</v>
      </c>
      <c r="H624" s="24">
        <f>0+H590+H536+0+H498+0+0+H612+H516</f>
        <v>11955.101999999999</v>
      </c>
      <c r="I624" s="24">
        <f>0+I590+I536+0+I498+0+0+I612+I516</f>
        <v>11016.661399999999</v>
      </c>
      <c r="J624" s="24">
        <f t="shared" si="50"/>
        <v>92.150291984125275</v>
      </c>
      <c r="K624" s="24"/>
    </row>
    <row r="625" spans="1:11" s="9" customFormat="1" ht="18.75" customHeight="1" x14ac:dyDescent="0.25">
      <c r="A625" s="9" t="s">
        <v>1033</v>
      </c>
      <c r="B625" s="71"/>
      <c r="C625" s="34" t="s">
        <v>316</v>
      </c>
      <c r="D625" s="14" t="s">
        <v>89</v>
      </c>
      <c r="E625" s="14" t="s">
        <v>18</v>
      </c>
      <c r="F625" s="14" t="s">
        <v>89</v>
      </c>
      <c r="G625" s="14" t="s">
        <v>89</v>
      </c>
      <c r="H625" s="24">
        <f>H591</f>
        <v>16334.367</v>
      </c>
      <c r="I625" s="24">
        <f>I591</f>
        <v>16334.367</v>
      </c>
      <c r="J625" s="24">
        <f t="shared" si="50"/>
        <v>100</v>
      </c>
      <c r="K625" s="24"/>
    </row>
    <row r="626" spans="1:11" s="9" customFormat="1" ht="18.75" customHeight="1" x14ac:dyDescent="0.25">
      <c r="A626" s="9" t="s">
        <v>1033</v>
      </c>
      <c r="B626" s="71"/>
      <c r="C626" s="34" t="s">
        <v>99</v>
      </c>
      <c r="D626" s="14" t="s">
        <v>89</v>
      </c>
      <c r="E626" s="14" t="s">
        <v>18</v>
      </c>
      <c r="F626" s="14" t="s">
        <v>89</v>
      </c>
      <c r="G626" s="14" t="s">
        <v>89</v>
      </c>
      <c r="H626" s="24">
        <f>H620+H592+H517+0+0+0</f>
        <v>3786</v>
      </c>
      <c r="I626" s="24">
        <f>I620+I592+I517+0+0+0</f>
        <v>3786</v>
      </c>
      <c r="J626" s="24">
        <f t="shared" si="50"/>
        <v>100</v>
      </c>
      <c r="K626" s="24"/>
    </row>
    <row r="627" spans="1:11" s="9" customFormat="1" ht="18.75" customHeight="1" x14ac:dyDescent="0.25">
      <c r="A627" s="9" t="s">
        <v>1033</v>
      </c>
      <c r="B627" s="71"/>
      <c r="C627" s="13" t="s">
        <v>8</v>
      </c>
      <c r="D627" s="14" t="s">
        <v>89</v>
      </c>
      <c r="E627" s="14" t="s">
        <v>67</v>
      </c>
      <c r="F627" s="14" t="s">
        <v>89</v>
      </c>
      <c r="G627" s="14" t="s">
        <v>89</v>
      </c>
      <c r="H627" s="97">
        <v>323</v>
      </c>
      <c r="I627" s="97">
        <v>323</v>
      </c>
      <c r="J627" s="97" t="s">
        <v>52</v>
      </c>
      <c r="K627" s="97"/>
    </row>
    <row r="628" spans="1:11" s="9" customFormat="1" ht="18.75" customHeight="1" x14ac:dyDescent="0.25">
      <c r="A628" t="s">
        <v>1032</v>
      </c>
      <c r="B628" s="419" t="s">
        <v>204</v>
      </c>
      <c r="C628" s="419"/>
      <c r="D628" s="419"/>
      <c r="E628" s="419"/>
      <c r="F628" s="419"/>
      <c r="G628" s="419"/>
      <c r="H628" s="419"/>
      <c r="I628" s="419"/>
      <c r="J628" s="419"/>
      <c r="K628" s="419"/>
    </row>
    <row r="629" spans="1:11" s="9" customFormat="1" ht="84.75" customHeight="1" x14ac:dyDescent="0.25">
      <c r="B629" s="85">
        <v>19</v>
      </c>
      <c r="C629" s="108" t="s">
        <v>477</v>
      </c>
      <c r="D629" s="85" t="s">
        <v>149</v>
      </c>
      <c r="E629" s="85" t="s">
        <v>120</v>
      </c>
      <c r="F629" s="85" t="s">
        <v>96</v>
      </c>
      <c r="G629" s="5" t="s">
        <v>89</v>
      </c>
      <c r="H629" s="3">
        <v>9</v>
      </c>
      <c r="I629" s="3" t="s">
        <v>52</v>
      </c>
      <c r="J629" s="3" t="s">
        <v>52</v>
      </c>
      <c r="K629" s="3" t="s">
        <v>52</v>
      </c>
    </row>
    <row r="630" spans="1:11" s="9" customFormat="1" ht="120.75" customHeight="1" x14ac:dyDescent="0.25">
      <c r="B630" s="5"/>
      <c r="C630" s="106" t="s">
        <v>617</v>
      </c>
      <c r="D630" s="85" t="s">
        <v>149</v>
      </c>
      <c r="E630" s="85" t="s">
        <v>120</v>
      </c>
      <c r="F630" s="85" t="s">
        <v>96</v>
      </c>
      <c r="G630" s="5" t="s">
        <v>89</v>
      </c>
      <c r="H630" s="6">
        <v>0.22</v>
      </c>
      <c r="I630" s="194" t="s">
        <v>741</v>
      </c>
      <c r="J630" s="3">
        <v>67.3</v>
      </c>
      <c r="K630" s="195" t="s">
        <v>1057</v>
      </c>
    </row>
    <row r="631" spans="1:11" s="9" customFormat="1" ht="27" customHeight="1" x14ac:dyDescent="0.25">
      <c r="A631" t="s">
        <v>1034</v>
      </c>
      <c r="B631" s="12" t="s">
        <v>277</v>
      </c>
      <c r="C631" s="337" t="s">
        <v>285</v>
      </c>
      <c r="D631" s="337"/>
      <c r="E631" s="337"/>
      <c r="F631" s="337"/>
      <c r="G631" s="337"/>
      <c r="H631" s="337"/>
      <c r="I631" s="337"/>
      <c r="J631" s="337"/>
      <c r="K631" s="337"/>
    </row>
    <row r="632" spans="1:11" s="9" customFormat="1" ht="28.5" customHeight="1" x14ac:dyDescent="0.25">
      <c r="A632" t="s">
        <v>1035</v>
      </c>
      <c r="B632" s="11"/>
      <c r="C632" s="345" t="s">
        <v>122</v>
      </c>
      <c r="D632" s="345"/>
      <c r="E632" s="345"/>
      <c r="F632" s="345"/>
      <c r="G632" s="345"/>
      <c r="H632" s="345"/>
      <c r="I632" s="345"/>
      <c r="J632" s="345"/>
      <c r="K632" s="345"/>
    </row>
    <row r="633" spans="1:11" s="9" customFormat="1" ht="56.25" customHeight="1" x14ac:dyDescent="0.25">
      <c r="B633" s="109"/>
      <c r="C633" s="105" t="s">
        <v>123</v>
      </c>
      <c r="D633" s="85" t="s">
        <v>149</v>
      </c>
      <c r="E633" s="85" t="s">
        <v>601</v>
      </c>
      <c r="F633" s="85" t="s">
        <v>96</v>
      </c>
      <c r="G633" s="74" t="s">
        <v>89</v>
      </c>
      <c r="H633" s="85" t="s">
        <v>248</v>
      </c>
      <c r="I633" s="148" t="s">
        <v>52</v>
      </c>
      <c r="J633" s="85" t="s">
        <v>52</v>
      </c>
      <c r="K633" s="85" t="s">
        <v>52</v>
      </c>
    </row>
    <row r="634" spans="1:11" s="9" customFormat="1" ht="58.5" customHeight="1" x14ac:dyDescent="0.25">
      <c r="B634" s="327"/>
      <c r="C634" s="307" t="s">
        <v>124</v>
      </c>
      <c r="D634" s="309" t="s">
        <v>3</v>
      </c>
      <c r="E634" s="85" t="s">
        <v>23</v>
      </c>
      <c r="F634" s="309" t="s">
        <v>96</v>
      </c>
      <c r="G634" s="309" t="s">
        <v>51</v>
      </c>
      <c r="H634" s="119">
        <v>15</v>
      </c>
      <c r="I634" s="197">
        <v>15</v>
      </c>
      <c r="J634" s="319">
        <v>100</v>
      </c>
      <c r="K634" s="378" t="s">
        <v>879</v>
      </c>
    </row>
    <row r="635" spans="1:11" s="9" customFormat="1" ht="77.25" customHeight="1" x14ac:dyDescent="0.25">
      <c r="B635" s="327"/>
      <c r="C635" s="307"/>
      <c r="D635" s="309"/>
      <c r="E635" s="85" t="s">
        <v>18</v>
      </c>
      <c r="F635" s="309"/>
      <c r="G635" s="309"/>
      <c r="H635" s="3">
        <v>11.2</v>
      </c>
      <c r="I635" s="196">
        <v>11.2</v>
      </c>
      <c r="J635" s="320"/>
      <c r="K635" s="379"/>
    </row>
    <row r="636" spans="1:11" s="9" customFormat="1" ht="132.75" customHeight="1" x14ac:dyDescent="0.25">
      <c r="B636" s="76"/>
      <c r="C636" s="105" t="s">
        <v>478</v>
      </c>
      <c r="D636" s="85" t="s">
        <v>3</v>
      </c>
      <c r="E636" s="85" t="s">
        <v>18</v>
      </c>
      <c r="F636" s="31" t="s">
        <v>96</v>
      </c>
      <c r="G636" s="31" t="s">
        <v>103</v>
      </c>
      <c r="H636" s="3">
        <v>5.5</v>
      </c>
      <c r="I636" s="196">
        <v>5.5</v>
      </c>
      <c r="J636" s="186">
        <v>100</v>
      </c>
      <c r="K636" s="198" t="s">
        <v>880</v>
      </c>
    </row>
    <row r="637" spans="1:11" s="9" customFormat="1" ht="114" customHeight="1" x14ac:dyDescent="0.3">
      <c r="B637" s="76"/>
      <c r="C637" s="76" t="s">
        <v>605</v>
      </c>
      <c r="D637" s="85" t="s">
        <v>3</v>
      </c>
      <c r="E637" s="85" t="s">
        <v>18</v>
      </c>
      <c r="F637" s="31" t="s">
        <v>96</v>
      </c>
      <c r="G637" s="31" t="s">
        <v>103</v>
      </c>
      <c r="H637" s="3" t="s">
        <v>310</v>
      </c>
      <c r="I637" s="196">
        <v>5.6</v>
      </c>
      <c r="J637" s="186">
        <v>100</v>
      </c>
      <c r="K637" s="211" t="s">
        <v>881</v>
      </c>
    </row>
    <row r="638" spans="1:11" s="9" customFormat="1" ht="168" customHeight="1" x14ac:dyDescent="0.3">
      <c r="B638" s="76"/>
      <c r="C638" s="76" t="s">
        <v>882</v>
      </c>
      <c r="D638" s="85" t="s">
        <v>3</v>
      </c>
      <c r="E638" s="85" t="s">
        <v>18</v>
      </c>
      <c r="F638" s="31" t="s">
        <v>96</v>
      </c>
      <c r="G638" s="31" t="s">
        <v>103</v>
      </c>
      <c r="H638" s="3" t="s">
        <v>309</v>
      </c>
      <c r="I638" s="196">
        <v>6</v>
      </c>
      <c r="J638" s="186">
        <v>100</v>
      </c>
      <c r="K638" s="211" t="s">
        <v>883</v>
      </c>
    </row>
    <row r="639" spans="1:11" s="9" customFormat="1" ht="124.5" customHeight="1" x14ac:dyDescent="0.3">
      <c r="B639" s="76"/>
      <c r="C639" s="137" t="s">
        <v>648</v>
      </c>
      <c r="D639" s="85" t="s">
        <v>3</v>
      </c>
      <c r="E639" s="85" t="s">
        <v>18</v>
      </c>
      <c r="F639" s="31" t="s">
        <v>96</v>
      </c>
      <c r="G639" s="31" t="s">
        <v>103</v>
      </c>
      <c r="H639" s="3" t="s">
        <v>311</v>
      </c>
      <c r="I639" s="196">
        <v>8.5</v>
      </c>
      <c r="J639" s="186">
        <v>100</v>
      </c>
      <c r="K639" s="211" t="s">
        <v>884</v>
      </c>
    </row>
    <row r="640" spans="1:11" s="51" customFormat="1" x14ac:dyDescent="0.25">
      <c r="B640" s="89"/>
      <c r="C640" s="89" t="s">
        <v>75</v>
      </c>
      <c r="D640" s="89"/>
      <c r="E640" s="89"/>
      <c r="F640" s="89"/>
      <c r="G640" s="89"/>
      <c r="H640" s="134">
        <f>+H635+H636+H637+H638+H639</f>
        <v>36.799999999999997</v>
      </c>
      <c r="I640" s="165">
        <v>36.799999999999997</v>
      </c>
      <c r="J640" s="134">
        <v>100</v>
      </c>
      <c r="K640" s="134"/>
    </row>
    <row r="641" spans="1:11" s="9" customFormat="1" ht="56.25" customHeight="1" x14ac:dyDescent="0.25">
      <c r="B641" s="109"/>
      <c r="C641" s="105" t="s">
        <v>125</v>
      </c>
      <c r="D641" s="85" t="s">
        <v>3</v>
      </c>
      <c r="E641" s="85" t="s">
        <v>126</v>
      </c>
      <c r="F641" s="85" t="s">
        <v>96</v>
      </c>
      <c r="G641" s="74" t="s">
        <v>89</v>
      </c>
      <c r="H641" s="85" t="s">
        <v>321</v>
      </c>
      <c r="I641" s="148" t="s">
        <v>52</v>
      </c>
      <c r="J641" s="85" t="s">
        <v>52</v>
      </c>
      <c r="K641" s="85" t="s">
        <v>52</v>
      </c>
    </row>
    <row r="642" spans="1:11" s="9" customFormat="1" ht="96.95" customHeight="1" x14ac:dyDescent="0.25">
      <c r="B642" s="31"/>
      <c r="C642" s="105" t="s">
        <v>127</v>
      </c>
      <c r="D642" s="309" t="s">
        <v>3</v>
      </c>
      <c r="E642" s="85" t="s">
        <v>128</v>
      </c>
      <c r="F642" s="85" t="s">
        <v>96</v>
      </c>
      <c r="G642" s="85" t="s">
        <v>609</v>
      </c>
      <c r="H642" s="85">
        <v>3</v>
      </c>
      <c r="I642" s="185">
        <v>3</v>
      </c>
      <c r="J642" s="186">
        <v>100</v>
      </c>
      <c r="K642" s="188" t="s">
        <v>885</v>
      </c>
    </row>
    <row r="643" spans="1:11" s="9" customFormat="1" ht="37.5" customHeight="1" x14ac:dyDescent="0.25">
      <c r="B643" s="31"/>
      <c r="C643" s="105" t="s">
        <v>606</v>
      </c>
      <c r="D643" s="309"/>
      <c r="E643" s="85" t="s">
        <v>18</v>
      </c>
      <c r="F643" s="85" t="s">
        <v>96</v>
      </c>
      <c r="G643" s="85" t="s">
        <v>313</v>
      </c>
      <c r="H643" s="85">
        <v>4.5</v>
      </c>
      <c r="I643" s="185">
        <v>4.5</v>
      </c>
      <c r="J643" s="186">
        <v>100</v>
      </c>
      <c r="K643" s="188" t="s">
        <v>886</v>
      </c>
    </row>
    <row r="644" spans="1:11" s="9" customFormat="1" ht="37.5" customHeight="1" x14ac:dyDescent="0.25">
      <c r="B644" s="31"/>
      <c r="C644" s="105" t="s">
        <v>607</v>
      </c>
      <c r="D644" s="309"/>
      <c r="E644" s="85" t="s">
        <v>18</v>
      </c>
      <c r="F644" s="85" t="s">
        <v>610</v>
      </c>
      <c r="G644" s="85" t="s">
        <v>313</v>
      </c>
      <c r="H644" s="85">
        <v>1000</v>
      </c>
      <c r="I644" s="196">
        <v>1000</v>
      </c>
      <c r="J644" s="186">
        <v>100</v>
      </c>
      <c r="K644" s="188" t="s">
        <v>739</v>
      </c>
    </row>
    <row r="645" spans="1:11" s="9" customFormat="1" ht="44.25" customHeight="1" x14ac:dyDescent="0.25">
      <c r="B645" s="31"/>
      <c r="C645" s="105" t="s">
        <v>608</v>
      </c>
      <c r="D645" s="309"/>
      <c r="E645" s="85" t="s">
        <v>18</v>
      </c>
      <c r="F645" s="85" t="s">
        <v>96</v>
      </c>
      <c r="G645" s="85" t="s">
        <v>313</v>
      </c>
      <c r="H645" s="85">
        <v>700</v>
      </c>
      <c r="I645" s="196">
        <v>700</v>
      </c>
      <c r="J645" s="186">
        <v>100</v>
      </c>
      <c r="K645" s="188" t="s">
        <v>740</v>
      </c>
    </row>
    <row r="646" spans="1:11" s="51" customFormat="1" ht="19.5" x14ac:dyDescent="0.25">
      <c r="B646" s="89"/>
      <c r="C646" s="91" t="s">
        <v>99</v>
      </c>
      <c r="D646" s="55" t="s">
        <v>89</v>
      </c>
      <c r="E646" s="90" t="s">
        <v>18</v>
      </c>
      <c r="F646" s="55" t="s">
        <v>89</v>
      </c>
      <c r="G646" s="55" t="s">
        <v>89</v>
      </c>
      <c r="H646" s="90" t="s">
        <v>312</v>
      </c>
      <c r="I646" s="166" t="s">
        <v>312</v>
      </c>
      <c r="J646" s="90" t="s">
        <v>718</v>
      </c>
      <c r="K646" s="90"/>
    </row>
    <row r="647" spans="1:11" s="9" customFormat="1" ht="19.5" x14ac:dyDescent="0.25">
      <c r="A647" s="9" t="s">
        <v>1033</v>
      </c>
      <c r="B647" s="71"/>
      <c r="C647" s="13" t="s">
        <v>7</v>
      </c>
      <c r="D647" s="14" t="s">
        <v>89</v>
      </c>
      <c r="E647" s="14" t="s">
        <v>18</v>
      </c>
      <c r="F647" s="14" t="s">
        <v>89</v>
      </c>
      <c r="G647" s="14" t="s">
        <v>89</v>
      </c>
      <c r="H647" s="24">
        <f>0+H648+0+H649</f>
        <v>1741.3</v>
      </c>
      <c r="I647" s="24">
        <f>0+I648+0+I649</f>
        <v>1741.3</v>
      </c>
      <c r="J647" s="24">
        <v>100</v>
      </c>
      <c r="K647" s="24"/>
    </row>
    <row r="648" spans="1:11" s="9" customFormat="1" ht="19.5" x14ac:dyDescent="0.25">
      <c r="A648" s="9" t="s">
        <v>1033</v>
      </c>
      <c r="B648" s="71"/>
      <c r="C648" s="13" t="s">
        <v>75</v>
      </c>
      <c r="D648" s="14" t="s">
        <v>89</v>
      </c>
      <c r="E648" s="14" t="s">
        <v>18</v>
      </c>
      <c r="F648" s="14" t="s">
        <v>89</v>
      </c>
      <c r="G648" s="14" t="s">
        <v>89</v>
      </c>
      <c r="H648" s="24">
        <f>0+H640</f>
        <v>36.799999999999997</v>
      </c>
      <c r="I648" s="24">
        <f>0+I640</f>
        <v>36.799999999999997</v>
      </c>
      <c r="J648" s="24">
        <v>100</v>
      </c>
      <c r="K648" s="24"/>
    </row>
    <row r="649" spans="1:11" s="9" customFormat="1" ht="18.75" customHeight="1" x14ac:dyDescent="0.25">
      <c r="A649" s="9" t="s">
        <v>1033</v>
      </c>
      <c r="B649" s="71"/>
      <c r="C649" s="88" t="s">
        <v>99</v>
      </c>
      <c r="D649" s="92" t="s">
        <v>89</v>
      </c>
      <c r="E649" s="14" t="s">
        <v>18</v>
      </c>
      <c r="F649" s="92" t="s">
        <v>89</v>
      </c>
      <c r="G649" s="92" t="s">
        <v>89</v>
      </c>
      <c r="H649" s="93">
        <f>0+H646</f>
        <v>1704.5</v>
      </c>
      <c r="I649" s="93">
        <f>0+I646</f>
        <v>1704.5</v>
      </c>
      <c r="J649" s="93">
        <v>100</v>
      </c>
      <c r="K649" s="93"/>
    </row>
    <row r="650" spans="1:11" s="9" customFormat="1" ht="19.5" x14ac:dyDescent="0.25">
      <c r="A650" s="9" t="s">
        <v>1033</v>
      </c>
      <c r="B650" s="71"/>
      <c r="C650" s="13" t="s">
        <v>8</v>
      </c>
      <c r="D650" s="14" t="s">
        <v>89</v>
      </c>
      <c r="E650" s="14" t="s">
        <v>67</v>
      </c>
      <c r="F650" s="14" t="s">
        <v>89</v>
      </c>
      <c r="G650" s="14" t="s">
        <v>89</v>
      </c>
      <c r="H650" s="97">
        <v>36</v>
      </c>
      <c r="I650" s="151">
        <v>36</v>
      </c>
      <c r="J650" s="97" t="s">
        <v>52</v>
      </c>
      <c r="K650" s="97"/>
    </row>
    <row r="651" spans="1:11" s="9" customFormat="1" ht="78" customHeight="1" x14ac:dyDescent="0.25">
      <c r="B651" s="74">
        <v>20</v>
      </c>
      <c r="C651" s="105" t="s">
        <v>479</v>
      </c>
      <c r="D651" s="85" t="s">
        <v>149</v>
      </c>
      <c r="E651" s="85" t="s">
        <v>129</v>
      </c>
      <c r="F651" s="85" t="s">
        <v>96</v>
      </c>
      <c r="G651" s="264" t="s">
        <v>89</v>
      </c>
      <c r="H651" s="74">
        <v>2</v>
      </c>
      <c r="I651" s="159" t="s">
        <v>52</v>
      </c>
      <c r="J651" s="74" t="s">
        <v>52</v>
      </c>
      <c r="K651" s="74" t="s">
        <v>52</v>
      </c>
    </row>
    <row r="652" spans="1:11" s="9" customFormat="1" ht="147.75" customHeight="1" x14ac:dyDescent="0.25">
      <c r="B652" s="74"/>
      <c r="C652" s="142" t="s">
        <v>617</v>
      </c>
      <c r="D652" s="85" t="s">
        <v>149</v>
      </c>
      <c r="E652" s="85" t="s">
        <v>129</v>
      </c>
      <c r="F652" s="85" t="s">
        <v>96</v>
      </c>
      <c r="G652" s="264" t="s">
        <v>89</v>
      </c>
      <c r="H652" s="74">
        <v>6.0000000000000001E-3</v>
      </c>
      <c r="I652" s="185" t="s">
        <v>756</v>
      </c>
      <c r="J652" s="192">
        <v>33.299999999999997</v>
      </c>
      <c r="K652" s="188" t="s">
        <v>1058</v>
      </c>
    </row>
    <row r="653" spans="1:11" s="9" customFormat="1" x14ac:dyDescent="0.25">
      <c r="A653" t="s">
        <v>1034</v>
      </c>
      <c r="B653" s="12"/>
      <c r="C653" s="337" t="s">
        <v>130</v>
      </c>
      <c r="D653" s="338"/>
      <c r="E653" s="338"/>
      <c r="F653" s="338"/>
      <c r="G653" s="338"/>
      <c r="H653" s="338"/>
      <c r="I653" s="338"/>
      <c r="J653" s="338"/>
      <c r="K653" s="338"/>
    </row>
    <row r="654" spans="1:11" s="9" customFormat="1" ht="18.75" customHeight="1" x14ac:dyDescent="0.3">
      <c r="A654" t="s">
        <v>1035</v>
      </c>
      <c r="B654" s="11"/>
      <c r="C654" s="345" t="s">
        <v>131</v>
      </c>
      <c r="D654" s="346"/>
      <c r="E654" s="346"/>
      <c r="F654" s="346"/>
      <c r="G654" s="346"/>
      <c r="H654" s="346"/>
      <c r="I654" s="346"/>
      <c r="J654" s="346"/>
      <c r="K654" s="346"/>
    </row>
    <row r="655" spans="1:11" s="9" customFormat="1" ht="56.25" x14ac:dyDescent="0.3">
      <c r="B655" s="81"/>
      <c r="C655" s="105" t="s">
        <v>480</v>
      </c>
      <c r="D655" s="85" t="s">
        <v>132</v>
      </c>
      <c r="E655" s="85" t="s">
        <v>113</v>
      </c>
      <c r="F655" s="85" t="s">
        <v>96</v>
      </c>
      <c r="G655" s="264" t="s">
        <v>89</v>
      </c>
      <c r="H655" s="85" t="s">
        <v>481</v>
      </c>
      <c r="I655" s="159" t="s">
        <v>52</v>
      </c>
      <c r="J655" s="264" t="s">
        <v>52</v>
      </c>
      <c r="K655" s="264" t="s">
        <v>52</v>
      </c>
    </row>
    <row r="656" spans="1:11" s="9" customFormat="1" ht="251.25" customHeight="1" x14ac:dyDescent="0.3">
      <c r="B656" s="107"/>
      <c r="C656" s="105" t="s">
        <v>482</v>
      </c>
      <c r="D656" s="85" t="s">
        <v>3</v>
      </c>
      <c r="E656" s="85" t="s">
        <v>18</v>
      </c>
      <c r="F656" s="85" t="s">
        <v>96</v>
      </c>
      <c r="G656" s="143" t="s">
        <v>103</v>
      </c>
      <c r="H656" s="46">
        <v>25</v>
      </c>
      <c r="I656" s="200">
        <v>25</v>
      </c>
      <c r="J656" s="201">
        <v>100</v>
      </c>
      <c r="K656" s="198" t="s">
        <v>887</v>
      </c>
    </row>
    <row r="657" spans="1:11" s="9" customFormat="1" ht="160.5" customHeight="1" x14ac:dyDescent="0.3">
      <c r="B657" s="107"/>
      <c r="C657" s="136" t="s">
        <v>888</v>
      </c>
      <c r="D657" s="85" t="s">
        <v>3</v>
      </c>
      <c r="E657" s="85" t="s">
        <v>18</v>
      </c>
      <c r="F657" s="85" t="s">
        <v>96</v>
      </c>
      <c r="G657" s="143" t="s">
        <v>103</v>
      </c>
      <c r="H657" s="74">
        <v>2.1</v>
      </c>
      <c r="I657" s="202">
        <v>2.1</v>
      </c>
      <c r="J657" s="201">
        <v>100</v>
      </c>
      <c r="K657" s="193" t="s">
        <v>889</v>
      </c>
    </row>
    <row r="658" spans="1:11" s="9" customFormat="1" ht="108.75" customHeight="1" x14ac:dyDescent="0.3">
      <c r="B658" s="107"/>
      <c r="C658" s="177" t="s">
        <v>602</v>
      </c>
      <c r="D658" s="85" t="s">
        <v>3</v>
      </c>
      <c r="E658" s="85" t="s">
        <v>18</v>
      </c>
      <c r="F658" s="85" t="s">
        <v>96</v>
      </c>
      <c r="G658" s="143" t="s">
        <v>103</v>
      </c>
      <c r="H658" s="46">
        <v>10</v>
      </c>
      <c r="I658" s="200">
        <v>10</v>
      </c>
      <c r="J658" s="201">
        <v>100</v>
      </c>
      <c r="K658" s="199" t="s">
        <v>890</v>
      </c>
    </row>
    <row r="659" spans="1:11" s="9" customFormat="1" ht="115.5" customHeight="1" x14ac:dyDescent="0.3">
      <c r="B659" s="107"/>
      <c r="C659" s="136" t="s">
        <v>643</v>
      </c>
      <c r="D659" s="85" t="s">
        <v>3</v>
      </c>
      <c r="E659" s="85" t="s">
        <v>18</v>
      </c>
      <c r="F659" s="85" t="s">
        <v>96</v>
      </c>
      <c r="G659" s="143" t="s">
        <v>103</v>
      </c>
      <c r="H659" s="74">
        <v>6.6</v>
      </c>
      <c r="I659" s="202">
        <v>6.6</v>
      </c>
      <c r="J659" s="201">
        <v>100</v>
      </c>
      <c r="K659" s="193" t="s">
        <v>891</v>
      </c>
    </row>
    <row r="660" spans="1:11" s="9" customFormat="1" ht="19.5" x14ac:dyDescent="0.3">
      <c r="A660" s="9" t="s">
        <v>1033</v>
      </c>
      <c r="B660" s="94"/>
      <c r="C660" s="13" t="s">
        <v>7</v>
      </c>
      <c r="D660" s="26" t="s">
        <v>89</v>
      </c>
      <c r="E660" s="14" t="s">
        <v>18</v>
      </c>
      <c r="F660" s="26" t="s">
        <v>89</v>
      </c>
      <c r="G660" s="26" t="s">
        <v>89</v>
      </c>
      <c r="H660" s="95">
        <f>0+H661+0+0</f>
        <v>43.7</v>
      </c>
      <c r="I660" s="95">
        <f>0+I661+0+0</f>
        <v>43.7</v>
      </c>
      <c r="J660" s="95" t="s">
        <v>718</v>
      </c>
      <c r="K660" s="95"/>
    </row>
    <row r="661" spans="1:11" s="9" customFormat="1" ht="19.5" x14ac:dyDescent="0.25">
      <c r="A661" s="9" t="s">
        <v>1033</v>
      </c>
      <c r="B661" s="71"/>
      <c r="C661" s="88" t="s">
        <v>75</v>
      </c>
      <c r="D661" s="26" t="s">
        <v>89</v>
      </c>
      <c r="E661" s="14" t="s">
        <v>18</v>
      </c>
      <c r="F661" s="26" t="s">
        <v>89</v>
      </c>
      <c r="G661" s="26" t="s">
        <v>89</v>
      </c>
      <c r="H661" s="93">
        <f>H659+H658++H657+H656</f>
        <v>43.7</v>
      </c>
      <c r="I661" s="93">
        <f>I659+I658++I657+I656</f>
        <v>43.7</v>
      </c>
      <c r="J661" s="93">
        <v>100</v>
      </c>
      <c r="K661" s="93"/>
    </row>
    <row r="662" spans="1:11" s="9" customFormat="1" ht="19.5" x14ac:dyDescent="0.25">
      <c r="A662" s="9" t="s">
        <v>1033</v>
      </c>
      <c r="B662" s="71"/>
      <c r="C662" s="13" t="s">
        <v>8</v>
      </c>
      <c r="D662" s="26" t="s">
        <v>89</v>
      </c>
      <c r="E662" s="96" t="s">
        <v>67</v>
      </c>
      <c r="F662" s="26" t="s">
        <v>89</v>
      </c>
      <c r="G662" s="26" t="s">
        <v>89</v>
      </c>
      <c r="H662" s="92" t="s">
        <v>327</v>
      </c>
      <c r="I662" s="92" t="s">
        <v>327</v>
      </c>
      <c r="J662" s="92" t="s">
        <v>52</v>
      </c>
      <c r="K662" s="92"/>
    </row>
    <row r="663" spans="1:11" ht="24" customHeight="1" x14ac:dyDescent="0.25">
      <c r="A663" t="s">
        <v>1030</v>
      </c>
      <c r="B663" s="77"/>
      <c r="C663" s="29" t="s">
        <v>322</v>
      </c>
      <c r="D663" s="233" t="s">
        <v>89</v>
      </c>
      <c r="E663" s="117" t="s">
        <v>18</v>
      </c>
      <c r="F663" s="233" t="s">
        <v>89</v>
      </c>
      <c r="G663" s="233" t="s">
        <v>89</v>
      </c>
      <c r="H663" s="78">
        <f>H664+H665+H666+H667+H668</f>
        <v>247239.56299999999</v>
      </c>
      <c r="I663" s="78">
        <f>I664+I665+I666+I667+I668</f>
        <v>241935.07740000001</v>
      </c>
      <c r="J663" s="78">
        <f>I663/H663*100</f>
        <v>97.854515864841588</v>
      </c>
      <c r="K663" s="78"/>
    </row>
    <row r="664" spans="1:11" x14ac:dyDescent="0.25">
      <c r="A664" t="s">
        <v>1030</v>
      </c>
      <c r="B664" s="77"/>
      <c r="C664" s="29" t="s">
        <v>53</v>
      </c>
      <c r="D664" s="233" t="s">
        <v>89</v>
      </c>
      <c r="E664" s="117" t="s">
        <v>18</v>
      </c>
      <c r="F664" s="233" t="s">
        <v>89</v>
      </c>
      <c r="G664" s="233" t="s">
        <v>89</v>
      </c>
      <c r="H664" s="78">
        <f>0+0+H622+0+H379+H329+0</f>
        <v>104402.47499999999</v>
      </c>
      <c r="I664" s="78">
        <f>0+0+I622+0+I379+I329+0</f>
        <v>101280.06500000002</v>
      </c>
      <c r="J664" s="78">
        <f t="shared" ref="J664:J668" si="51">I664/H664*100</f>
        <v>97.009256724996249</v>
      </c>
      <c r="K664" s="78"/>
    </row>
    <row r="665" spans="1:11" x14ac:dyDescent="0.25">
      <c r="A665" t="s">
        <v>1030</v>
      </c>
      <c r="B665" s="77"/>
      <c r="C665" s="29" t="s">
        <v>75</v>
      </c>
      <c r="D665" s="233" t="s">
        <v>89</v>
      </c>
      <c r="E665" s="117" t="s">
        <v>18</v>
      </c>
      <c r="F665" s="233" t="s">
        <v>89</v>
      </c>
      <c r="G665" s="233" t="s">
        <v>89</v>
      </c>
      <c r="H665" s="78">
        <f>H661+H648+H623+0+H380+H330+H424</f>
        <v>109055.319</v>
      </c>
      <c r="I665" s="78">
        <f>I661+I648+I623+0+I380+I330+I424</f>
        <v>107811.68399999999</v>
      </c>
      <c r="J665" s="78">
        <f t="shared" si="51"/>
        <v>98.859629212583371</v>
      </c>
      <c r="K665" s="78"/>
    </row>
    <row r="666" spans="1:11" x14ac:dyDescent="0.25">
      <c r="A666" t="s">
        <v>1030</v>
      </c>
      <c r="B666" s="77"/>
      <c r="C666" s="29" t="s">
        <v>301</v>
      </c>
      <c r="D666" s="233" t="s">
        <v>89</v>
      </c>
      <c r="E666" s="117" t="s">
        <v>18</v>
      </c>
      <c r="F666" s="233" t="s">
        <v>89</v>
      </c>
      <c r="G666" s="233" t="s">
        <v>89</v>
      </c>
      <c r="H666" s="78">
        <f>0+0+H624+0+0+H331</f>
        <v>11956.901999999998</v>
      </c>
      <c r="I666" s="78">
        <f>0+0+I624+0+0+I331</f>
        <v>11018.461399999998</v>
      </c>
      <c r="J666" s="78">
        <f t="shared" si="51"/>
        <v>92.151473684404209</v>
      </c>
      <c r="K666" s="78"/>
    </row>
    <row r="667" spans="1:11" x14ac:dyDescent="0.25">
      <c r="A667" t="s">
        <v>1030</v>
      </c>
      <c r="B667" s="77"/>
      <c r="C667" s="29" t="s">
        <v>316</v>
      </c>
      <c r="D667" s="233" t="s">
        <v>89</v>
      </c>
      <c r="E667" s="117" t="s">
        <v>18</v>
      </c>
      <c r="F667" s="233" t="s">
        <v>89</v>
      </c>
      <c r="G667" s="233" t="s">
        <v>89</v>
      </c>
      <c r="H667" s="78">
        <f>H625</f>
        <v>16334.367</v>
      </c>
      <c r="I667" s="78">
        <f>I625</f>
        <v>16334.367</v>
      </c>
      <c r="J667" s="78">
        <f t="shared" si="51"/>
        <v>100</v>
      </c>
      <c r="K667" s="78"/>
    </row>
    <row r="668" spans="1:11" x14ac:dyDescent="0.25">
      <c r="A668" t="s">
        <v>1030</v>
      </c>
      <c r="B668" s="77"/>
      <c r="C668" s="29" t="s">
        <v>99</v>
      </c>
      <c r="D668" s="233" t="s">
        <v>89</v>
      </c>
      <c r="E668" s="117" t="s">
        <v>18</v>
      </c>
      <c r="F668" s="233" t="s">
        <v>89</v>
      </c>
      <c r="G668" s="233" t="s">
        <v>89</v>
      </c>
      <c r="H668" s="78">
        <f>0+H649+H626</f>
        <v>5490.5</v>
      </c>
      <c r="I668" s="78">
        <f>0+I649+I626</f>
        <v>5490.5</v>
      </c>
      <c r="J668" s="78">
        <f t="shared" si="51"/>
        <v>100</v>
      </c>
      <c r="K668" s="78"/>
    </row>
    <row r="669" spans="1:11" x14ac:dyDescent="0.25">
      <c r="B669" s="77"/>
      <c r="C669" s="29" t="s">
        <v>8</v>
      </c>
      <c r="D669" s="277" t="s">
        <v>89</v>
      </c>
      <c r="E669" s="277" t="s">
        <v>67</v>
      </c>
      <c r="F669" s="277" t="s">
        <v>89</v>
      </c>
      <c r="G669" s="277" t="s">
        <v>89</v>
      </c>
      <c r="H669" s="78">
        <f>H662+H650+H627+H425+H381+H332</f>
        <v>647</v>
      </c>
      <c r="I669" s="78">
        <f>I662+I650+I627+I425+I381+I332</f>
        <v>647</v>
      </c>
      <c r="J669" s="78" t="s">
        <v>52</v>
      </c>
      <c r="K669" s="78"/>
    </row>
    <row r="670" spans="1:11" x14ac:dyDescent="0.25">
      <c r="A670" t="s">
        <v>1031</v>
      </c>
      <c r="B670" s="342" t="s">
        <v>252</v>
      </c>
      <c r="C670" s="342"/>
      <c r="D670" s="342"/>
      <c r="E670" s="342"/>
      <c r="F670" s="342"/>
      <c r="G670" s="342"/>
      <c r="H670" s="342"/>
      <c r="I670" s="342"/>
      <c r="J670" s="342"/>
      <c r="K670" s="342"/>
    </row>
    <row r="671" spans="1:11" ht="26.25" customHeight="1" x14ac:dyDescent="0.25">
      <c r="A671" t="s">
        <v>1032</v>
      </c>
      <c r="B671" s="390" t="s">
        <v>205</v>
      </c>
      <c r="C671" s="390"/>
      <c r="D671" s="390"/>
      <c r="E671" s="390"/>
      <c r="F671" s="390"/>
      <c r="G671" s="390"/>
      <c r="H671" s="390"/>
      <c r="I671" s="390"/>
      <c r="J671" s="390"/>
      <c r="K671" s="390"/>
    </row>
    <row r="672" spans="1:11" ht="105.75" customHeight="1" x14ac:dyDescent="0.25">
      <c r="B672" s="85">
        <v>21</v>
      </c>
      <c r="C672" s="108" t="s">
        <v>483</v>
      </c>
      <c r="D672" s="85" t="s">
        <v>3</v>
      </c>
      <c r="E672" s="85" t="s">
        <v>4</v>
      </c>
      <c r="F672" s="74" t="s">
        <v>96</v>
      </c>
      <c r="G672" s="85" t="s">
        <v>101</v>
      </c>
      <c r="H672" s="85" t="s">
        <v>240</v>
      </c>
      <c r="I672" s="148" t="s">
        <v>52</v>
      </c>
      <c r="J672" s="85" t="s">
        <v>52</v>
      </c>
      <c r="K672" s="85" t="s">
        <v>52</v>
      </c>
    </row>
    <row r="673" spans="1:11" x14ac:dyDescent="0.25">
      <c r="A673" t="s">
        <v>1034</v>
      </c>
      <c r="B673" s="12"/>
      <c r="C673" s="337" t="s">
        <v>603</v>
      </c>
      <c r="D673" s="338"/>
      <c r="E673" s="338"/>
      <c r="F673" s="338"/>
      <c r="G673" s="338"/>
      <c r="H673" s="338"/>
      <c r="I673" s="338"/>
      <c r="J673" s="338"/>
      <c r="K673" s="338"/>
    </row>
    <row r="674" spans="1:11" ht="18.75" customHeight="1" x14ac:dyDescent="0.3">
      <c r="A674" t="s">
        <v>1035</v>
      </c>
      <c r="B674" s="11"/>
      <c r="C674" s="345" t="s">
        <v>102</v>
      </c>
      <c r="D674" s="346"/>
      <c r="E674" s="346"/>
      <c r="F674" s="346"/>
      <c r="G674" s="346"/>
      <c r="H674" s="346"/>
      <c r="I674" s="346"/>
      <c r="J674" s="346"/>
      <c r="K674" s="346"/>
    </row>
    <row r="675" spans="1:11" ht="85.5" customHeight="1" x14ac:dyDescent="0.25">
      <c r="B675" s="113"/>
      <c r="C675" s="108" t="s">
        <v>249</v>
      </c>
      <c r="D675" s="85" t="s">
        <v>3</v>
      </c>
      <c r="E675" s="85" t="s">
        <v>4</v>
      </c>
      <c r="F675" s="85" t="s">
        <v>96</v>
      </c>
      <c r="G675" s="85" t="s">
        <v>250</v>
      </c>
      <c r="H675" s="85" t="s">
        <v>251</v>
      </c>
      <c r="I675" s="268" t="s">
        <v>52</v>
      </c>
      <c r="J675" s="263" t="s">
        <v>52</v>
      </c>
      <c r="K675" s="263" t="s">
        <v>52</v>
      </c>
    </row>
    <row r="676" spans="1:11" s="9" customFormat="1" ht="27" customHeight="1" x14ac:dyDescent="0.25">
      <c r="B676" s="415"/>
      <c r="C676" s="307" t="s">
        <v>329</v>
      </c>
      <c r="D676" s="309" t="s">
        <v>3</v>
      </c>
      <c r="E676" s="85" t="s">
        <v>97</v>
      </c>
      <c r="F676" s="310" t="s">
        <v>96</v>
      </c>
      <c r="G676" s="309" t="s">
        <v>103</v>
      </c>
      <c r="H676" s="85">
        <v>4.5999999999999996</v>
      </c>
      <c r="I676" s="148">
        <v>4.5999999999999996</v>
      </c>
      <c r="J676" s="306">
        <v>100</v>
      </c>
      <c r="K676" s="351" t="s">
        <v>941</v>
      </c>
    </row>
    <row r="677" spans="1:11" s="44" customFormat="1" ht="30.75" customHeight="1" x14ac:dyDescent="0.25">
      <c r="B677" s="415"/>
      <c r="C677" s="307"/>
      <c r="D677" s="309"/>
      <c r="E677" s="85" t="s">
        <v>18</v>
      </c>
      <c r="F677" s="310"/>
      <c r="G677" s="309"/>
      <c r="H677" s="85">
        <v>7998</v>
      </c>
      <c r="I677" s="148">
        <v>7998</v>
      </c>
      <c r="J677" s="305"/>
      <c r="K677" s="352"/>
    </row>
    <row r="678" spans="1:11" ht="18" customHeight="1" x14ac:dyDescent="0.3">
      <c r="A678" t="s">
        <v>1035</v>
      </c>
      <c r="B678" s="11"/>
      <c r="C678" s="345" t="s">
        <v>104</v>
      </c>
      <c r="D678" s="346"/>
      <c r="E678" s="346"/>
      <c r="F678" s="346"/>
      <c r="G678" s="346"/>
      <c r="H678" s="346"/>
      <c r="I678" s="346"/>
      <c r="J678" s="346"/>
      <c r="K678" s="346"/>
    </row>
    <row r="679" spans="1:11" s="9" customFormat="1" ht="68.25" customHeight="1" x14ac:dyDescent="0.25">
      <c r="B679" s="358"/>
      <c r="C679" s="307" t="s">
        <v>146</v>
      </c>
      <c r="D679" s="309" t="s">
        <v>3</v>
      </c>
      <c r="E679" s="85" t="s">
        <v>105</v>
      </c>
      <c r="F679" s="310" t="s">
        <v>96</v>
      </c>
      <c r="G679" s="309" t="s">
        <v>103</v>
      </c>
      <c r="H679" s="85">
        <v>18</v>
      </c>
      <c r="I679" s="148">
        <v>18</v>
      </c>
      <c r="J679" s="330">
        <v>100</v>
      </c>
      <c r="K679" s="332" t="s">
        <v>942</v>
      </c>
    </row>
    <row r="680" spans="1:11" s="9" customFormat="1" ht="45" customHeight="1" x14ac:dyDescent="0.25">
      <c r="B680" s="358"/>
      <c r="C680" s="307"/>
      <c r="D680" s="309"/>
      <c r="E680" s="85" t="s">
        <v>18</v>
      </c>
      <c r="F680" s="310"/>
      <c r="G680" s="309"/>
      <c r="H680" s="85">
        <v>1577</v>
      </c>
      <c r="I680" s="85">
        <v>1577</v>
      </c>
      <c r="J680" s="331"/>
      <c r="K680" s="333"/>
    </row>
    <row r="681" spans="1:11" s="10" customFormat="1" ht="19.5" x14ac:dyDescent="0.25">
      <c r="A681" s="9" t="s">
        <v>1033</v>
      </c>
      <c r="B681" s="71"/>
      <c r="C681" s="13" t="s">
        <v>8</v>
      </c>
      <c r="D681" s="14" t="s">
        <v>89</v>
      </c>
      <c r="E681" s="14" t="s">
        <v>67</v>
      </c>
      <c r="F681" s="14" t="s">
        <v>89</v>
      </c>
      <c r="G681" s="14" t="s">
        <v>89</v>
      </c>
      <c r="H681" s="97">
        <v>24</v>
      </c>
      <c r="I681" s="97">
        <v>24</v>
      </c>
      <c r="J681" s="97" t="s">
        <v>52</v>
      </c>
      <c r="K681" s="97"/>
    </row>
    <row r="682" spans="1:11" ht="102" customHeight="1" x14ac:dyDescent="0.25">
      <c r="B682" s="85">
        <v>22</v>
      </c>
      <c r="C682" s="75" t="s">
        <v>611</v>
      </c>
      <c r="D682" s="85" t="s">
        <v>3</v>
      </c>
      <c r="E682" s="85" t="s">
        <v>112</v>
      </c>
      <c r="F682" s="85" t="s">
        <v>96</v>
      </c>
      <c r="G682" s="85" t="s">
        <v>103</v>
      </c>
      <c r="H682" s="85" t="s">
        <v>242</v>
      </c>
      <c r="I682" s="268" t="s">
        <v>52</v>
      </c>
      <c r="J682" s="263" t="s">
        <v>52</v>
      </c>
      <c r="K682" s="263" t="s">
        <v>52</v>
      </c>
    </row>
    <row r="683" spans="1:11" ht="110.25" customHeight="1" x14ac:dyDescent="0.25">
      <c r="B683" s="85">
        <v>23</v>
      </c>
      <c r="C683" s="75" t="s">
        <v>604</v>
      </c>
      <c r="D683" s="85" t="s">
        <v>3</v>
      </c>
      <c r="E683" s="85" t="s">
        <v>112</v>
      </c>
      <c r="F683" s="85" t="s">
        <v>96</v>
      </c>
      <c r="G683" s="85" t="s">
        <v>103</v>
      </c>
      <c r="H683" s="85" t="s">
        <v>241</v>
      </c>
      <c r="I683" s="268" t="s">
        <v>52</v>
      </c>
      <c r="J683" s="263" t="s">
        <v>52</v>
      </c>
      <c r="K683" s="263" t="s">
        <v>52</v>
      </c>
    </row>
    <row r="684" spans="1:11" ht="35.25" customHeight="1" x14ac:dyDescent="0.25">
      <c r="A684" t="s">
        <v>1034</v>
      </c>
      <c r="B684" s="12"/>
      <c r="C684" s="337" t="s">
        <v>286</v>
      </c>
      <c r="D684" s="338"/>
      <c r="E684" s="338"/>
      <c r="F684" s="338"/>
      <c r="G684" s="338"/>
      <c r="H684" s="338"/>
      <c r="I684" s="338"/>
      <c r="J684" s="338"/>
      <c r="K684" s="338"/>
    </row>
    <row r="685" spans="1:11" ht="66" customHeight="1" x14ac:dyDescent="0.25">
      <c r="B685" s="113"/>
      <c r="C685" s="113" t="s">
        <v>702</v>
      </c>
      <c r="D685" s="85" t="s">
        <v>3</v>
      </c>
      <c r="E685" s="85" t="s">
        <v>112</v>
      </c>
      <c r="F685" s="85" t="s">
        <v>96</v>
      </c>
      <c r="G685" s="85" t="s">
        <v>103</v>
      </c>
      <c r="H685" s="85" t="s">
        <v>145</v>
      </c>
      <c r="I685" s="268" t="s">
        <v>52</v>
      </c>
      <c r="J685" s="263" t="s">
        <v>52</v>
      </c>
      <c r="K685" s="263" t="s">
        <v>52</v>
      </c>
    </row>
    <row r="686" spans="1:11" x14ac:dyDescent="0.3">
      <c r="A686" t="s">
        <v>1035</v>
      </c>
      <c r="B686" s="11"/>
      <c r="C686" s="345" t="s">
        <v>111</v>
      </c>
      <c r="D686" s="346"/>
      <c r="E686" s="346"/>
      <c r="F686" s="346"/>
      <c r="G686" s="346"/>
      <c r="H686" s="346"/>
      <c r="I686" s="346"/>
      <c r="J686" s="346"/>
      <c r="K686" s="346"/>
    </row>
    <row r="687" spans="1:11" s="9" customFormat="1" ht="66.75" customHeight="1" x14ac:dyDescent="0.25">
      <c r="B687" s="358"/>
      <c r="C687" s="307" t="s">
        <v>148</v>
      </c>
      <c r="D687" s="309" t="s">
        <v>89</v>
      </c>
      <c r="E687" s="85" t="s">
        <v>112</v>
      </c>
      <c r="F687" s="310" t="s">
        <v>96</v>
      </c>
      <c r="G687" s="309" t="s">
        <v>51</v>
      </c>
      <c r="H687" s="7">
        <v>0.02</v>
      </c>
      <c r="I687" s="156">
        <v>0.02</v>
      </c>
      <c r="J687" s="330">
        <v>100</v>
      </c>
      <c r="K687" s="375" t="s">
        <v>943</v>
      </c>
    </row>
    <row r="688" spans="1:11" s="9" customFormat="1" ht="41.25" customHeight="1" x14ac:dyDescent="0.25">
      <c r="B688" s="358"/>
      <c r="C688" s="468"/>
      <c r="D688" s="309"/>
      <c r="E688" s="74" t="s">
        <v>18</v>
      </c>
      <c r="F688" s="310"/>
      <c r="G688" s="309"/>
      <c r="H688" s="82">
        <v>6700</v>
      </c>
      <c r="I688" s="82">
        <v>6700</v>
      </c>
      <c r="J688" s="331"/>
      <c r="K688" s="376"/>
    </row>
    <row r="689" spans="1:11" s="9" customFormat="1" ht="19.5" x14ac:dyDescent="0.25">
      <c r="A689" s="9" t="s">
        <v>1033</v>
      </c>
      <c r="B689" s="71"/>
      <c r="C689" s="13" t="s">
        <v>7</v>
      </c>
      <c r="D689" s="14" t="s">
        <v>89</v>
      </c>
      <c r="E689" s="14" t="s">
        <v>18</v>
      </c>
      <c r="F689" s="14" t="s">
        <v>89</v>
      </c>
      <c r="G689" s="14" t="s">
        <v>89</v>
      </c>
      <c r="H689" s="24">
        <f>0+0+0+H690</f>
        <v>6700</v>
      </c>
      <c r="I689" s="24">
        <f>0+0+0+I690</f>
        <v>6700</v>
      </c>
      <c r="J689" s="24">
        <v>100</v>
      </c>
      <c r="K689" s="24"/>
    </row>
    <row r="690" spans="1:11" s="9" customFormat="1" x14ac:dyDescent="0.25">
      <c r="A690" s="9" t="s">
        <v>1033</v>
      </c>
      <c r="B690" s="71"/>
      <c r="C690" s="34" t="s">
        <v>99</v>
      </c>
      <c r="D690" s="14" t="s">
        <v>89</v>
      </c>
      <c r="E690" s="14" t="s">
        <v>18</v>
      </c>
      <c r="F690" s="14" t="s">
        <v>89</v>
      </c>
      <c r="G690" s="14" t="s">
        <v>89</v>
      </c>
      <c r="H690" s="24">
        <f>H688</f>
        <v>6700</v>
      </c>
      <c r="I690" s="24">
        <f>I688</f>
        <v>6700</v>
      </c>
      <c r="J690" s="24">
        <v>100</v>
      </c>
      <c r="K690" s="24"/>
    </row>
    <row r="691" spans="1:11" s="9" customFormat="1" ht="19.5" x14ac:dyDescent="0.25">
      <c r="A691" s="9" t="s">
        <v>1033</v>
      </c>
      <c r="B691" s="71"/>
      <c r="C691" s="13" t="s">
        <v>8</v>
      </c>
      <c r="D691" s="14" t="s">
        <v>89</v>
      </c>
      <c r="E691" s="14" t="s">
        <v>67</v>
      </c>
      <c r="F691" s="14" t="s">
        <v>89</v>
      </c>
      <c r="G691" s="14" t="s">
        <v>89</v>
      </c>
      <c r="H691" s="97">
        <v>27</v>
      </c>
      <c r="I691" s="97">
        <v>27</v>
      </c>
      <c r="J691" s="97" t="s">
        <v>52</v>
      </c>
      <c r="K691" s="97"/>
    </row>
    <row r="692" spans="1:11" s="9" customFormat="1" ht="19.5" x14ac:dyDescent="0.25">
      <c r="A692" t="s">
        <v>1030</v>
      </c>
      <c r="B692" s="77"/>
      <c r="C692" s="29" t="s">
        <v>323</v>
      </c>
      <c r="D692" s="117" t="s">
        <v>89</v>
      </c>
      <c r="E692" s="117" t="s">
        <v>18</v>
      </c>
      <c r="F692" s="117" t="s">
        <v>89</v>
      </c>
      <c r="G692" s="117" t="s">
        <v>89</v>
      </c>
      <c r="H692" s="78">
        <f>+H693+H694+H695+H696</f>
        <v>6700</v>
      </c>
      <c r="I692" s="78">
        <f>+I693+I694+I695+I696</f>
        <v>6700</v>
      </c>
      <c r="J692" s="78">
        <v>100</v>
      </c>
      <c r="K692" s="78"/>
    </row>
    <row r="693" spans="1:11" s="9" customFormat="1" x14ac:dyDescent="0.25">
      <c r="A693" t="s">
        <v>1030</v>
      </c>
      <c r="B693" s="77"/>
      <c r="C693" s="29" t="s">
        <v>53</v>
      </c>
      <c r="D693" s="117" t="s">
        <v>89</v>
      </c>
      <c r="E693" s="117" t="s">
        <v>18</v>
      </c>
      <c r="F693" s="117" t="s">
        <v>89</v>
      </c>
      <c r="G693" s="117" t="s">
        <v>89</v>
      </c>
      <c r="H693" s="78"/>
      <c r="I693" s="157"/>
      <c r="J693" s="78"/>
      <c r="K693" s="78"/>
    </row>
    <row r="694" spans="1:11" s="9" customFormat="1" x14ac:dyDescent="0.25">
      <c r="A694" t="s">
        <v>1030</v>
      </c>
      <c r="B694" s="77"/>
      <c r="C694" s="29" t="s">
        <v>75</v>
      </c>
      <c r="D694" s="117" t="s">
        <v>89</v>
      </c>
      <c r="E694" s="117" t="s">
        <v>18</v>
      </c>
      <c r="F694" s="117" t="s">
        <v>89</v>
      </c>
      <c r="G694" s="117" t="s">
        <v>89</v>
      </c>
      <c r="H694" s="78"/>
      <c r="I694" s="157"/>
      <c r="J694" s="78"/>
      <c r="K694" s="78"/>
    </row>
    <row r="695" spans="1:11" ht="22.5" customHeight="1" x14ac:dyDescent="0.25">
      <c r="A695" t="s">
        <v>1030</v>
      </c>
      <c r="B695" s="77"/>
      <c r="C695" s="29" t="s">
        <v>301</v>
      </c>
      <c r="D695" s="117" t="s">
        <v>89</v>
      </c>
      <c r="E695" s="117" t="s">
        <v>18</v>
      </c>
      <c r="F695" s="117" t="s">
        <v>89</v>
      </c>
      <c r="G695" s="117" t="s">
        <v>89</v>
      </c>
      <c r="H695" s="78"/>
      <c r="I695" s="157"/>
      <c r="J695" s="78"/>
      <c r="K695" s="78"/>
    </row>
    <row r="696" spans="1:11" x14ac:dyDescent="0.25">
      <c r="A696" t="s">
        <v>1030</v>
      </c>
      <c r="B696" s="77"/>
      <c r="C696" s="29" t="s">
        <v>99</v>
      </c>
      <c r="D696" s="117" t="s">
        <v>89</v>
      </c>
      <c r="E696" s="233" t="s">
        <v>18</v>
      </c>
      <c r="F696" s="117" t="s">
        <v>89</v>
      </c>
      <c r="G696" s="117" t="s">
        <v>89</v>
      </c>
      <c r="H696" s="78">
        <f>H690</f>
        <v>6700</v>
      </c>
      <c r="I696" s="78">
        <f>I690</f>
        <v>6700</v>
      </c>
      <c r="J696" s="78">
        <v>100</v>
      </c>
      <c r="K696" s="78"/>
    </row>
    <row r="697" spans="1:11" x14ac:dyDescent="0.25">
      <c r="B697" s="77"/>
      <c r="C697" s="29" t="s">
        <v>8</v>
      </c>
      <c r="D697" s="277" t="s">
        <v>89</v>
      </c>
      <c r="E697" s="277" t="s">
        <v>67</v>
      </c>
      <c r="F697" s="277" t="s">
        <v>89</v>
      </c>
      <c r="G697" s="277" t="s">
        <v>89</v>
      </c>
      <c r="H697" s="133">
        <f>H691+H681</f>
        <v>51</v>
      </c>
      <c r="I697" s="133">
        <f>I691+I681</f>
        <v>51</v>
      </c>
      <c r="J697" s="78" t="s">
        <v>52</v>
      </c>
      <c r="K697" s="78"/>
    </row>
    <row r="698" spans="1:11" x14ac:dyDescent="0.25">
      <c r="A698" t="s">
        <v>1031</v>
      </c>
      <c r="B698" s="342" t="s">
        <v>254</v>
      </c>
      <c r="C698" s="342"/>
      <c r="D698" s="342"/>
      <c r="E698" s="342"/>
      <c r="F698" s="342"/>
      <c r="G698" s="342"/>
      <c r="H698" s="342"/>
      <c r="I698" s="342"/>
      <c r="J698" s="342"/>
      <c r="K698" s="342"/>
    </row>
    <row r="699" spans="1:11" x14ac:dyDescent="0.25">
      <c r="A699" t="s">
        <v>1032</v>
      </c>
      <c r="B699" s="356" t="s">
        <v>206</v>
      </c>
      <c r="C699" s="356"/>
      <c r="D699" s="356"/>
      <c r="E699" s="356"/>
      <c r="F699" s="356"/>
      <c r="G699" s="356"/>
      <c r="H699" s="356"/>
      <c r="I699" s="356"/>
      <c r="J699" s="356"/>
      <c r="K699" s="356"/>
    </row>
    <row r="700" spans="1:11" ht="81" customHeight="1" x14ac:dyDescent="0.25">
      <c r="B700" s="85">
        <v>24</v>
      </c>
      <c r="C700" s="108" t="s">
        <v>303</v>
      </c>
      <c r="D700" s="85" t="s">
        <v>210</v>
      </c>
      <c r="E700" s="85" t="s">
        <v>4</v>
      </c>
      <c r="F700" s="85" t="s">
        <v>96</v>
      </c>
      <c r="G700" s="85" t="s">
        <v>89</v>
      </c>
      <c r="H700" s="85" t="s">
        <v>278</v>
      </c>
      <c r="I700" s="268" t="s">
        <v>52</v>
      </c>
      <c r="J700" s="263" t="s">
        <v>52</v>
      </c>
      <c r="K700" s="263" t="s">
        <v>52</v>
      </c>
    </row>
    <row r="701" spans="1:11" ht="156.75" customHeight="1" x14ac:dyDescent="0.25">
      <c r="B701" s="106"/>
      <c r="C701" s="106" t="s">
        <v>617</v>
      </c>
      <c r="D701" s="85" t="s">
        <v>210</v>
      </c>
      <c r="E701" s="85" t="s">
        <v>4</v>
      </c>
      <c r="F701" s="85" t="s">
        <v>96</v>
      </c>
      <c r="G701" s="227" t="s">
        <v>89</v>
      </c>
      <c r="H701" s="85">
        <v>58.1</v>
      </c>
      <c r="I701" s="148">
        <v>58.1</v>
      </c>
      <c r="J701" s="85">
        <v>100</v>
      </c>
      <c r="K701" s="105" t="s">
        <v>1049</v>
      </c>
    </row>
    <row r="702" spans="1:11" x14ac:dyDescent="0.25">
      <c r="A702" t="s">
        <v>1034</v>
      </c>
      <c r="B702" s="12"/>
      <c r="C702" s="337" t="s">
        <v>287</v>
      </c>
      <c r="D702" s="338"/>
      <c r="E702" s="338"/>
      <c r="F702" s="338"/>
      <c r="G702" s="338"/>
      <c r="H702" s="338"/>
      <c r="I702" s="338"/>
      <c r="J702" s="338"/>
      <c r="K702" s="338"/>
    </row>
    <row r="703" spans="1:11" x14ac:dyDescent="0.3">
      <c r="A703" t="s">
        <v>1035</v>
      </c>
      <c r="B703" s="11"/>
      <c r="C703" s="345" t="s">
        <v>106</v>
      </c>
      <c r="D703" s="346"/>
      <c r="E703" s="346"/>
      <c r="F703" s="346"/>
      <c r="G703" s="346"/>
      <c r="H703" s="346"/>
      <c r="I703" s="346"/>
      <c r="J703" s="346"/>
      <c r="K703" s="346"/>
    </row>
    <row r="704" spans="1:11" ht="291.75" customHeight="1" x14ac:dyDescent="0.25">
      <c r="B704" s="113"/>
      <c r="C704" s="105" t="s">
        <v>147</v>
      </c>
      <c r="D704" s="85" t="s">
        <v>3</v>
      </c>
      <c r="E704" s="85" t="s">
        <v>613</v>
      </c>
      <c r="F704" s="85" t="s">
        <v>96</v>
      </c>
      <c r="G704" s="85" t="s">
        <v>243</v>
      </c>
      <c r="H704" s="85">
        <v>8</v>
      </c>
      <c r="I704" s="148">
        <v>8</v>
      </c>
      <c r="J704" s="85">
        <v>100</v>
      </c>
      <c r="K704" s="105" t="s">
        <v>944</v>
      </c>
    </row>
    <row r="705" spans="1:11" s="18" customFormat="1" ht="146.25" customHeight="1" x14ac:dyDescent="0.25">
      <c r="B705" s="75"/>
      <c r="C705" s="105" t="s">
        <v>484</v>
      </c>
      <c r="D705" s="85" t="s">
        <v>3</v>
      </c>
      <c r="E705" s="85" t="s">
        <v>27</v>
      </c>
      <c r="F705" s="85" t="s">
        <v>96</v>
      </c>
      <c r="G705" s="85" t="s">
        <v>243</v>
      </c>
      <c r="H705" s="85">
        <v>6</v>
      </c>
      <c r="I705" s="148">
        <v>6</v>
      </c>
      <c r="J705" s="85">
        <v>100</v>
      </c>
      <c r="K705" s="105" t="s">
        <v>945</v>
      </c>
    </row>
    <row r="706" spans="1:11" s="18" customFormat="1" ht="21.75" customHeight="1" x14ac:dyDescent="0.25">
      <c r="A706" t="s">
        <v>1035</v>
      </c>
      <c r="B706" s="114"/>
      <c r="C706" s="357" t="s">
        <v>107</v>
      </c>
      <c r="D706" s="357"/>
      <c r="E706" s="357"/>
      <c r="F706" s="357"/>
      <c r="G706" s="357"/>
      <c r="H706" s="357"/>
      <c r="I706" s="357"/>
      <c r="J706" s="357"/>
      <c r="K706" s="357"/>
    </row>
    <row r="707" spans="1:11" s="9" customFormat="1" ht="39.75" customHeight="1" x14ac:dyDescent="0.25">
      <c r="B707" s="358"/>
      <c r="C707" s="426" t="s">
        <v>108</v>
      </c>
      <c r="D707" s="309" t="s">
        <v>3</v>
      </c>
      <c r="E707" s="85" t="s">
        <v>109</v>
      </c>
      <c r="F707" s="309" t="s">
        <v>96</v>
      </c>
      <c r="G707" s="309" t="s">
        <v>243</v>
      </c>
      <c r="H707" s="85">
        <v>200</v>
      </c>
      <c r="I707" s="148">
        <v>176.6</v>
      </c>
      <c r="J707" s="85">
        <f>I707*100/H707</f>
        <v>88.3</v>
      </c>
      <c r="K707" s="373" t="s">
        <v>1100</v>
      </c>
    </row>
    <row r="708" spans="1:11" s="9" customFormat="1" ht="36" customHeight="1" x14ac:dyDescent="0.25">
      <c r="B708" s="358"/>
      <c r="C708" s="426"/>
      <c r="D708" s="309"/>
      <c r="E708" s="85" t="s">
        <v>18</v>
      </c>
      <c r="F708" s="309"/>
      <c r="G708" s="309"/>
      <c r="H708" s="139">
        <f>0+0+H709+0</f>
        <v>130.19999999999999</v>
      </c>
      <c r="I708" s="167">
        <v>130.19999999999999</v>
      </c>
      <c r="J708" s="3">
        <v>100</v>
      </c>
      <c r="K708" s="374"/>
    </row>
    <row r="709" spans="1:11" s="47" customFormat="1" x14ac:dyDescent="0.25">
      <c r="B709" s="61"/>
      <c r="C709" s="61" t="s">
        <v>301</v>
      </c>
      <c r="D709" s="52" t="s">
        <v>89</v>
      </c>
      <c r="E709" s="52" t="s">
        <v>18</v>
      </c>
      <c r="F709" s="52" t="s">
        <v>89</v>
      </c>
      <c r="G709" s="52" t="s">
        <v>89</v>
      </c>
      <c r="H709" s="52">
        <v>130.19999999999999</v>
      </c>
      <c r="I709" s="154">
        <v>130.19999999999999</v>
      </c>
      <c r="J709" s="48">
        <v>100</v>
      </c>
      <c r="K709" s="52"/>
    </row>
    <row r="710" spans="1:11" s="9" customFormat="1" ht="108" customHeight="1" x14ac:dyDescent="0.25">
      <c r="B710" s="113"/>
      <c r="C710" s="123" t="s">
        <v>110</v>
      </c>
      <c r="D710" s="85" t="s">
        <v>3</v>
      </c>
      <c r="E710" s="85" t="s">
        <v>4</v>
      </c>
      <c r="F710" s="85" t="s">
        <v>96</v>
      </c>
      <c r="G710" s="85" t="s">
        <v>243</v>
      </c>
      <c r="H710" s="85">
        <v>95</v>
      </c>
      <c r="I710" s="148">
        <v>96.5</v>
      </c>
      <c r="J710" s="85">
        <v>101.6</v>
      </c>
      <c r="K710" s="105" t="s">
        <v>947</v>
      </c>
    </row>
    <row r="711" spans="1:11" s="9" customFormat="1" ht="19.5" x14ac:dyDescent="0.25">
      <c r="A711" s="9" t="s">
        <v>1033</v>
      </c>
      <c r="B711" s="71"/>
      <c r="C711" s="13" t="s">
        <v>7</v>
      </c>
      <c r="D711" s="14" t="s">
        <v>89</v>
      </c>
      <c r="E711" s="14" t="s">
        <v>18</v>
      </c>
      <c r="F711" s="14" t="s">
        <v>89</v>
      </c>
      <c r="G711" s="14" t="s">
        <v>89</v>
      </c>
      <c r="H711" s="24">
        <f>H712</f>
        <v>130.19999999999999</v>
      </c>
      <c r="I711" s="24">
        <f>I712</f>
        <v>130.19999999999999</v>
      </c>
      <c r="J711" s="24">
        <v>100</v>
      </c>
      <c r="K711" s="24"/>
    </row>
    <row r="712" spans="1:11" s="9" customFormat="1" x14ac:dyDescent="0.25">
      <c r="A712" s="9" t="s">
        <v>1033</v>
      </c>
      <c r="B712" s="71"/>
      <c r="C712" s="34" t="s">
        <v>301</v>
      </c>
      <c r="D712" s="14" t="s">
        <v>89</v>
      </c>
      <c r="E712" s="14" t="s">
        <v>18</v>
      </c>
      <c r="F712" s="14" t="s">
        <v>89</v>
      </c>
      <c r="G712" s="14" t="s">
        <v>89</v>
      </c>
      <c r="H712" s="24">
        <f>H709</f>
        <v>130.19999999999999</v>
      </c>
      <c r="I712" s="24">
        <f>I709</f>
        <v>130.19999999999999</v>
      </c>
      <c r="J712" s="24">
        <v>100</v>
      </c>
      <c r="K712" s="24"/>
    </row>
    <row r="713" spans="1:11" ht="21" customHeight="1" x14ac:dyDescent="0.25">
      <c r="A713" s="9" t="s">
        <v>1033</v>
      </c>
      <c r="B713" s="71"/>
      <c r="C713" s="13" t="s">
        <v>8</v>
      </c>
      <c r="D713" s="14" t="s">
        <v>89</v>
      </c>
      <c r="E713" s="14" t="s">
        <v>67</v>
      </c>
      <c r="F713" s="14" t="s">
        <v>89</v>
      </c>
      <c r="G713" s="14" t="s">
        <v>89</v>
      </c>
      <c r="H713" s="97">
        <v>36</v>
      </c>
      <c r="I713" s="97">
        <v>36</v>
      </c>
      <c r="J713" s="97" t="s">
        <v>52</v>
      </c>
      <c r="K713" s="97"/>
    </row>
    <row r="714" spans="1:11" ht="110.25" customHeight="1" x14ac:dyDescent="0.25">
      <c r="B714" s="85">
        <v>25</v>
      </c>
      <c r="C714" s="108" t="s">
        <v>485</v>
      </c>
      <c r="D714" s="85" t="s">
        <v>137</v>
      </c>
      <c r="E714" s="85" t="s">
        <v>244</v>
      </c>
      <c r="F714" s="85" t="s">
        <v>96</v>
      </c>
      <c r="G714" s="85" t="s">
        <v>89</v>
      </c>
      <c r="H714" s="85" t="s">
        <v>245</v>
      </c>
      <c r="I714" s="148" t="s">
        <v>52</v>
      </c>
      <c r="J714" s="85" t="s">
        <v>52</v>
      </c>
      <c r="K714" s="85" t="s">
        <v>52</v>
      </c>
    </row>
    <row r="715" spans="1:11" s="10" customFormat="1" x14ac:dyDescent="0.25">
      <c r="A715" t="s">
        <v>1034</v>
      </c>
      <c r="B715" s="12"/>
      <c r="C715" s="337" t="s">
        <v>288</v>
      </c>
      <c r="D715" s="338"/>
      <c r="E715" s="338"/>
      <c r="F715" s="338"/>
      <c r="G715" s="338"/>
      <c r="H715" s="338"/>
      <c r="I715" s="338"/>
      <c r="J715" s="338"/>
      <c r="K715" s="338"/>
    </row>
    <row r="716" spans="1:11" s="9" customFormat="1" x14ac:dyDescent="0.3">
      <c r="A716" t="s">
        <v>1035</v>
      </c>
      <c r="B716" s="11"/>
      <c r="C716" s="345" t="s">
        <v>138</v>
      </c>
      <c r="D716" s="346"/>
      <c r="E716" s="346"/>
      <c r="F716" s="346"/>
      <c r="G716" s="346"/>
      <c r="H716" s="346"/>
      <c r="I716" s="346"/>
      <c r="J716" s="346"/>
      <c r="K716" s="346"/>
    </row>
    <row r="717" spans="1:11" s="9" customFormat="1" ht="64.5" customHeight="1" x14ac:dyDescent="0.25">
      <c r="B717" s="113"/>
      <c r="C717" s="131" t="s">
        <v>150</v>
      </c>
      <c r="D717" s="85" t="s">
        <v>3</v>
      </c>
      <c r="E717" s="85" t="s">
        <v>4</v>
      </c>
      <c r="F717" s="85" t="s">
        <v>96</v>
      </c>
      <c r="G717" s="5" t="s">
        <v>89</v>
      </c>
      <c r="H717" s="85">
        <v>20</v>
      </c>
      <c r="I717" s="149">
        <v>20</v>
      </c>
      <c r="J717" s="3">
        <v>100</v>
      </c>
      <c r="K717" s="177" t="s">
        <v>946</v>
      </c>
    </row>
    <row r="718" spans="1:11" ht="18.75" customHeight="1" x14ac:dyDescent="0.25">
      <c r="A718" s="9" t="s">
        <v>1033</v>
      </c>
      <c r="B718" s="71"/>
      <c r="C718" s="13" t="s">
        <v>8</v>
      </c>
      <c r="D718" s="14" t="s">
        <v>89</v>
      </c>
      <c r="E718" s="14" t="s">
        <v>67</v>
      </c>
      <c r="F718" s="14" t="s">
        <v>89</v>
      </c>
      <c r="G718" s="14" t="s">
        <v>89</v>
      </c>
      <c r="H718" s="97">
        <v>36</v>
      </c>
      <c r="I718" s="97">
        <v>36</v>
      </c>
      <c r="J718" s="97" t="s">
        <v>52</v>
      </c>
      <c r="K718" s="97"/>
    </row>
    <row r="719" spans="1:11" ht="107.25" customHeight="1" x14ac:dyDescent="0.25">
      <c r="B719" s="31" t="s">
        <v>1040</v>
      </c>
      <c r="C719" s="108" t="s">
        <v>486</v>
      </c>
      <c r="D719" s="85" t="s">
        <v>149</v>
      </c>
      <c r="E719" s="74" t="s">
        <v>4</v>
      </c>
      <c r="F719" s="74" t="s">
        <v>96</v>
      </c>
      <c r="G719" s="85" t="s">
        <v>89</v>
      </c>
      <c r="H719" s="85" t="s">
        <v>218</v>
      </c>
      <c r="I719" s="268" t="s">
        <v>52</v>
      </c>
      <c r="J719" s="263" t="s">
        <v>52</v>
      </c>
      <c r="K719" s="263" t="s">
        <v>52</v>
      </c>
    </row>
    <row r="720" spans="1:11" ht="28.5" customHeight="1" x14ac:dyDescent="0.25">
      <c r="A720" t="s">
        <v>1034</v>
      </c>
      <c r="B720" s="12"/>
      <c r="C720" s="337" t="s">
        <v>282</v>
      </c>
      <c r="D720" s="338"/>
      <c r="E720" s="338"/>
      <c r="F720" s="338"/>
      <c r="G720" s="338"/>
      <c r="H720" s="338"/>
      <c r="I720" s="338"/>
      <c r="J720" s="338"/>
      <c r="K720" s="338"/>
    </row>
    <row r="721" spans="1:11" ht="30.75" customHeight="1" x14ac:dyDescent="0.3">
      <c r="A721" t="s">
        <v>1035</v>
      </c>
      <c r="B721" s="11"/>
      <c r="C721" s="345" t="s">
        <v>182</v>
      </c>
      <c r="D721" s="346"/>
      <c r="E721" s="346"/>
      <c r="F721" s="346"/>
      <c r="G721" s="346"/>
      <c r="H721" s="346"/>
      <c r="I721" s="346"/>
      <c r="J721" s="346"/>
      <c r="K721" s="346"/>
    </row>
    <row r="722" spans="1:11" ht="29.25" customHeight="1" x14ac:dyDescent="0.25">
      <c r="B722" s="350"/>
      <c r="C722" s="349" t="s">
        <v>487</v>
      </c>
      <c r="D722" s="309" t="s">
        <v>3</v>
      </c>
      <c r="E722" s="85" t="s">
        <v>97</v>
      </c>
      <c r="F722" s="310" t="s">
        <v>96</v>
      </c>
      <c r="G722" s="309" t="s">
        <v>51</v>
      </c>
      <c r="H722" s="85" t="s">
        <v>52</v>
      </c>
      <c r="I722" s="112">
        <v>8</v>
      </c>
      <c r="J722" s="189" t="s">
        <v>52</v>
      </c>
      <c r="K722" s="315" t="s">
        <v>1006</v>
      </c>
    </row>
    <row r="723" spans="1:11" ht="50.25" customHeight="1" x14ac:dyDescent="0.25">
      <c r="B723" s="350"/>
      <c r="C723" s="349"/>
      <c r="D723" s="309"/>
      <c r="E723" s="85" t="s">
        <v>18</v>
      </c>
      <c r="F723" s="310"/>
      <c r="G723" s="309"/>
      <c r="H723" s="5">
        <f>H724+H725</f>
        <v>555.6</v>
      </c>
      <c r="I723" s="213">
        <v>555.6</v>
      </c>
      <c r="J723" s="214">
        <v>100</v>
      </c>
      <c r="K723" s="316"/>
    </row>
    <row r="724" spans="1:11" x14ac:dyDescent="0.25">
      <c r="B724" s="55"/>
      <c r="C724" s="53" t="s">
        <v>53</v>
      </c>
      <c r="D724" s="57" t="s">
        <v>89</v>
      </c>
      <c r="E724" s="52" t="s">
        <v>18</v>
      </c>
      <c r="F724" s="80" t="s">
        <v>89</v>
      </c>
      <c r="G724" s="57" t="s">
        <v>89</v>
      </c>
      <c r="H724" s="52">
        <v>500</v>
      </c>
      <c r="I724" s="154">
        <v>500</v>
      </c>
      <c r="J724" s="52">
        <v>100</v>
      </c>
      <c r="K724" s="57"/>
    </row>
    <row r="725" spans="1:11" x14ac:dyDescent="0.25">
      <c r="B725" s="55"/>
      <c r="C725" s="53" t="s">
        <v>75</v>
      </c>
      <c r="D725" s="57" t="s">
        <v>89</v>
      </c>
      <c r="E725" s="52" t="s">
        <v>18</v>
      </c>
      <c r="F725" s="80" t="s">
        <v>89</v>
      </c>
      <c r="G725" s="57" t="s">
        <v>89</v>
      </c>
      <c r="H725" s="52">
        <v>55.6</v>
      </c>
      <c r="I725" s="154">
        <v>55.6</v>
      </c>
      <c r="J725" s="52">
        <v>100</v>
      </c>
      <c r="K725" s="57"/>
    </row>
    <row r="726" spans="1:11" x14ac:dyDescent="0.25">
      <c r="B726" s="118"/>
      <c r="C726" s="349" t="s">
        <v>182</v>
      </c>
      <c r="D726" s="349"/>
      <c r="E726" s="349"/>
      <c r="F726" s="349"/>
      <c r="G726" s="349"/>
      <c r="H726" s="349"/>
      <c r="I726" s="349"/>
      <c r="J726" s="349"/>
      <c r="K726" s="349"/>
    </row>
    <row r="727" spans="1:11" ht="18.75" customHeight="1" x14ac:dyDescent="0.25">
      <c r="B727" s="327"/>
      <c r="C727" s="307" t="s">
        <v>151</v>
      </c>
      <c r="D727" s="309" t="s">
        <v>152</v>
      </c>
      <c r="E727" s="85" t="s">
        <v>97</v>
      </c>
      <c r="F727" s="310" t="s">
        <v>96</v>
      </c>
      <c r="G727" s="309" t="s">
        <v>51</v>
      </c>
      <c r="H727" s="85"/>
      <c r="I727" s="148" t="s">
        <v>52</v>
      </c>
      <c r="J727" s="85" t="s">
        <v>52</v>
      </c>
      <c r="K727" s="332" t="s">
        <v>948</v>
      </c>
    </row>
    <row r="728" spans="1:11" ht="69.75" customHeight="1" x14ac:dyDescent="0.25">
      <c r="B728" s="327"/>
      <c r="C728" s="307"/>
      <c r="D728" s="309"/>
      <c r="E728" s="85" t="s">
        <v>18</v>
      </c>
      <c r="F728" s="310"/>
      <c r="G728" s="309"/>
      <c r="H728" s="85">
        <v>10.8</v>
      </c>
      <c r="I728" s="85">
        <v>0</v>
      </c>
      <c r="J728" s="85">
        <v>0</v>
      </c>
      <c r="K728" s="333"/>
    </row>
    <row r="729" spans="1:11" ht="18.75" customHeight="1" x14ac:dyDescent="0.25">
      <c r="B729" s="327"/>
      <c r="C729" s="307" t="s">
        <v>153</v>
      </c>
      <c r="D729" s="309" t="s">
        <v>152</v>
      </c>
      <c r="E729" s="85" t="s">
        <v>97</v>
      </c>
      <c r="F729" s="310" t="s">
        <v>96</v>
      </c>
      <c r="G729" s="309" t="s">
        <v>51</v>
      </c>
      <c r="H729" s="85"/>
      <c r="I729" s="85"/>
      <c r="J729" s="85"/>
      <c r="K729" s="315" t="s">
        <v>996</v>
      </c>
    </row>
    <row r="730" spans="1:11" ht="61.5" customHeight="1" x14ac:dyDescent="0.25">
      <c r="B730" s="327"/>
      <c r="C730" s="307"/>
      <c r="D730" s="309"/>
      <c r="E730" s="85" t="s">
        <v>18</v>
      </c>
      <c r="F730" s="310"/>
      <c r="G730" s="309"/>
      <c r="H730" s="85">
        <v>4.0999999999999996</v>
      </c>
      <c r="I730" s="85">
        <v>4.0999999999999996</v>
      </c>
      <c r="J730" s="3">
        <v>100</v>
      </c>
      <c r="K730" s="316"/>
    </row>
    <row r="731" spans="1:11" ht="18.75" customHeight="1" x14ac:dyDescent="0.25">
      <c r="B731" s="327"/>
      <c r="C731" s="307" t="s">
        <v>154</v>
      </c>
      <c r="D731" s="309" t="s">
        <v>155</v>
      </c>
      <c r="E731" s="85" t="s">
        <v>97</v>
      </c>
      <c r="F731" s="310" t="s">
        <v>96</v>
      </c>
      <c r="G731" s="309" t="s">
        <v>51</v>
      </c>
      <c r="H731" s="85"/>
      <c r="I731" s="85" t="s">
        <v>52</v>
      </c>
      <c r="J731" s="85" t="s">
        <v>52</v>
      </c>
      <c r="K731" s="315" t="s">
        <v>949</v>
      </c>
    </row>
    <row r="732" spans="1:11" ht="63.75" customHeight="1" x14ac:dyDescent="0.25">
      <c r="B732" s="327"/>
      <c r="C732" s="307"/>
      <c r="D732" s="309"/>
      <c r="E732" s="85" t="s">
        <v>18</v>
      </c>
      <c r="F732" s="310"/>
      <c r="G732" s="309"/>
      <c r="H732" s="85">
        <v>1000</v>
      </c>
      <c r="I732" s="85">
        <v>0</v>
      </c>
      <c r="J732" s="85">
        <v>0</v>
      </c>
      <c r="K732" s="316"/>
    </row>
    <row r="733" spans="1:11" ht="18.75" customHeight="1" x14ac:dyDescent="0.25">
      <c r="B733" s="327"/>
      <c r="C733" s="307" t="s">
        <v>488</v>
      </c>
      <c r="D733" s="309" t="s">
        <v>152</v>
      </c>
      <c r="E733" s="85" t="s">
        <v>97</v>
      </c>
      <c r="F733" s="310" t="s">
        <v>96</v>
      </c>
      <c r="G733" s="309" t="s">
        <v>51</v>
      </c>
      <c r="H733" s="85"/>
      <c r="I733" s="85"/>
      <c r="J733" s="85"/>
      <c r="K733" s="315" t="s">
        <v>997</v>
      </c>
    </row>
    <row r="734" spans="1:11" ht="66" customHeight="1" x14ac:dyDescent="0.25">
      <c r="B734" s="327"/>
      <c r="C734" s="307"/>
      <c r="D734" s="309"/>
      <c r="E734" s="85" t="s">
        <v>18</v>
      </c>
      <c r="F734" s="310"/>
      <c r="G734" s="309"/>
      <c r="H734" s="85">
        <v>1.8</v>
      </c>
      <c r="I734" s="85">
        <v>1.8</v>
      </c>
      <c r="J734" s="3">
        <v>100</v>
      </c>
      <c r="K734" s="316"/>
    </row>
    <row r="735" spans="1:11" ht="18.75" customHeight="1" x14ac:dyDescent="0.25">
      <c r="B735" s="327"/>
      <c r="C735" s="307" t="s">
        <v>156</v>
      </c>
      <c r="D735" s="309" t="s">
        <v>152</v>
      </c>
      <c r="E735" s="85" t="s">
        <v>97</v>
      </c>
      <c r="F735" s="310" t="s">
        <v>96</v>
      </c>
      <c r="G735" s="309" t="s">
        <v>51</v>
      </c>
      <c r="H735" s="85"/>
      <c r="I735" s="85"/>
      <c r="J735" s="85"/>
      <c r="K735" s="332" t="s">
        <v>998</v>
      </c>
    </row>
    <row r="736" spans="1:11" ht="61.5" customHeight="1" x14ac:dyDescent="0.25">
      <c r="B736" s="327"/>
      <c r="C736" s="307"/>
      <c r="D736" s="309"/>
      <c r="E736" s="85" t="s">
        <v>18</v>
      </c>
      <c r="F736" s="310"/>
      <c r="G736" s="309"/>
      <c r="H736" s="85">
        <v>1.1000000000000001</v>
      </c>
      <c r="I736" s="85">
        <v>1.1000000000000001</v>
      </c>
      <c r="J736" s="3">
        <v>100</v>
      </c>
      <c r="K736" s="333"/>
    </row>
    <row r="737" spans="2:11" ht="18.75" customHeight="1" x14ac:dyDescent="0.25">
      <c r="B737" s="327"/>
      <c r="C737" s="307" t="s">
        <v>489</v>
      </c>
      <c r="D737" s="309" t="s">
        <v>152</v>
      </c>
      <c r="E737" s="85" t="s">
        <v>97</v>
      </c>
      <c r="F737" s="310" t="s">
        <v>96</v>
      </c>
      <c r="G737" s="309" t="s">
        <v>51</v>
      </c>
      <c r="H737" s="85"/>
      <c r="I737" s="85"/>
      <c r="J737" s="85"/>
      <c r="K737" s="332" t="s">
        <v>999</v>
      </c>
    </row>
    <row r="738" spans="2:11" ht="61.5" customHeight="1" x14ac:dyDescent="0.25">
      <c r="B738" s="327"/>
      <c r="C738" s="307"/>
      <c r="D738" s="309"/>
      <c r="E738" s="85" t="s">
        <v>18</v>
      </c>
      <c r="F738" s="310"/>
      <c r="G738" s="309"/>
      <c r="H738" s="85">
        <v>0.1</v>
      </c>
      <c r="I738" s="85">
        <v>0.1</v>
      </c>
      <c r="J738" s="3">
        <v>100</v>
      </c>
      <c r="K738" s="333"/>
    </row>
    <row r="739" spans="2:11" ht="18.75" customHeight="1" x14ac:dyDescent="0.25">
      <c r="B739" s="327"/>
      <c r="C739" s="307" t="s">
        <v>490</v>
      </c>
      <c r="D739" s="309" t="s">
        <v>152</v>
      </c>
      <c r="E739" s="85" t="s">
        <v>97</v>
      </c>
      <c r="F739" s="310" t="s">
        <v>96</v>
      </c>
      <c r="G739" s="309" t="s">
        <v>51</v>
      </c>
      <c r="H739" s="85"/>
      <c r="I739" s="85"/>
      <c r="J739" s="85"/>
      <c r="K739" s="315" t="s">
        <v>1000</v>
      </c>
    </row>
    <row r="740" spans="2:11" ht="64.5" customHeight="1" x14ac:dyDescent="0.25">
      <c r="B740" s="327"/>
      <c r="C740" s="307"/>
      <c r="D740" s="309"/>
      <c r="E740" s="85" t="s">
        <v>18</v>
      </c>
      <c r="F740" s="310"/>
      <c r="G740" s="309"/>
      <c r="H740" s="85">
        <v>2.5</v>
      </c>
      <c r="I740" s="85">
        <v>2.5</v>
      </c>
      <c r="J740" s="3">
        <v>100</v>
      </c>
      <c r="K740" s="316"/>
    </row>
    <row r="741" spans="2:11" ht="18.75" customHeight="1" x14ac:dyDescent="0.25">
      <c r="B741" s="327"/>
      <c r="C741" s="307" t="s">
        <v>157</v>
      </c>
      <c r="D741" s="309" t="s">
        <v>152</v>
      </c>
      <c r="E741" s="85" t="s">
        <v>97</v>
      </c>
      <c r="F741" s="310" t="s">
        <v>96</v>
      </c>
      <c r="G741" s="309" t="s">
        <v>51</v>
      </c>
      <c r="H741" s="85"/>
      <c r="I741" s="5" t="s">
        <v>52</v>
      </c>
      <c r="J741" s="5" t="s">
        <v>52</v>
      </c>
      <c r="K741" s="315" t="s">
        <v>950</v>
      </c>
    </row>
    <row r="742" spans="2:11" ht="58.5" customHeight="1" x14ac:dyDescent="0.25">
      <c r="B742" s="327"/>
      <c r="C742" s="307"/>
      <c r="D742" s="309"/>
      <c r="E742" s="85" t="s">
        <v>18</v>
      </c>
      <c r="F742" s="310"/>
      <c r="G742" s="309"/>
      <c r="H742" s="85">
        <v>4.2</v>
      </c>
      <c r="I742" s="85">
        <v>0</v>
      </c>
      <c r="J742" s="85">
        <v>0</v>
      </c>
      <c r="K742" s="316"/>
    </row>
    <row r="743" spans="2:11" ht="18.75" customHeight="1" x14ac:dyDescent="0.25">
      <c r="B743" s="327"/>
      <c r="C743" s="307" t="s">
        <v>491</v>
      </c>
      <c r="D743" s="309" t="s">
        <v>152</v>
      </c>
      <c r="E743" s="85" t="s">
        <v>97</v>
      </c>
      <c r="F743" s="310" t="s">
        <v>96</v>
      </c>
      <c r="G743" s="309" t="s">
        <v>51</v>
      </c>
      <c r="H743" s="85"/>
      <c r="I743" s="5" t="s">
        <v>52</v>
      </c>
      <c r="J743" s="5" t="s">
        <v>52</v>
      </c>
      <c r="K743" s="315" t="s">
        <v>951</v>
      </c>
    </row>
    <row r="744" spans="2:11" ht="72.75" customHeight="1" x14ac:dyDescent="0.25">
      <c r="B744" s="327"/>
      <c r="C744" s="307"/>
      <c r="D744" s="309"/>
      <c r="E744" s="85" t="s">
        <v>18</v>
      </c>
      <c r="F744" s="310"/>
      <c r="G744" s="309"/>
      <c r="H744" s="85">
        <v>1.3</v>
      </c>
      <c r="I744" s="85">
        <v>0</v>
      </c>
      <c r="J744" s="85">
        <v>0</v>
      </c>
      <c r="K744" s="316"/>
    </row>
    <row r="745" spans="2:11" ht="18.75" customHeight="1" x14ac:dyDescent="0.25">
      <c r="B745" s="327"/>
      <c r="C745" s="307" t="s">
        <v>158</v>
      </c>
      <c r="D745" s="309" t="s">
        <v>152</v>
      </c>
      <c r="E745" s="85" t="s">
        <v>97</v>
      </c>
      <c r="F745" s="310" t="s">
        <v>96</v>
      </c>
      <c r="G745" s="309" t="s">
        <v>51</v>
      </c>
      <c r="H745" s="85"/>
      <c r="I745" s="5" t="s">
        <v>52</v>
      </c>
      <c r="J745" s="5" t="s">
        <v>52</v>
      </c>
      <c r="K745" s="315" t="s">
        <v>952</v>
      </c>
    </row>
    <row r="746" spans="2:11" ht="64.5" customHeight="1" x14ac:dyDescent="0.25">
      <c r="B746" s="327"/>
      <c r="C746" s="307"/>
      <c r="D746" s="309"/>
      <c r="E746" s="85" t="s">
        <v>18</v>
      </c>
      <c r="F746" s="310"/>
      <c r="G746" s="309"/>
      <c r="H746" s="85">
        <v>2.6</v>
      </c>
      <c r="I746" s="85">
        <v>0</v>
      </c>
      <c r="J746" s="85">
        <v>0</v>
      </c>
      <c r="K746" s="316"/>
    </row>
    <row r="747" spans="2:11" ht="18.75" customHeight="1" x14ac:dyDescent="0.25">
      <c r="B747" s="327"/>
      <c r="C747" s="307" t="s">
        <v>492</v>
      </c>
      <c r="D747" s="309" t="s">
        <v>152</v>
      </c>
      <c r="E747" s="85" t="s">
        <v>97</v>
      </c>
      <c r="F747" s="310" t="s">
        <v>96</v>
      </c>
      <c r="G747" s="309" t="s">
        <v>51</v>
      </c>
      <c r="H747" s="85"/>
      <c r="I747" s="5" t="s">
        <v>52</v>
      </c>
      <c r="J747" s="5" t="s">
        <v>52</v>
      </c>
      <c r="K747" s="315" t="s">
        <v>953</v>
      </c>
    </row>
    <row r="748" spans="2:11" ht="63" customHeight="1" x14ac:dyDescent="0.25">
      <c r="B748" s="327"/>
      <c r="C748" s="307"/>
      <c r="D748" s="309"/>
      <c r="E748" s="85" t="s">
        <v>18</v>
      </c>
      <c r="F748" s="310"/>
      <c r="G748" s="309"/>
      <c r="H748" s="85">
        <v>2.6</v>
      </c>
      <c r="I748" s="85">
        <v>0</v>
      </c>
      <c r="J748" s="85">
        <v>0</v>
      </c>
      <c r="K748" s="316"/>
    </row>
    <row r="749" spans="2:11" ht="18.75" customHeight="1" x14ac:dyDescent="0.25">
      <c r="B749" s="327"/>
      <c r="C749" s="307" t="s">
        <v>493</v>
      </c>
      <c r="D749" s="309" t="s">
        <v>152</v>
      </c>
      <c r="E749" s="85" t="s">
        <v>97</v>
      </c>
      <c r="F749" s="310" t="s">
        <v>96</v>
      </c>
      <c r="G749" s="309" t="s">
        <v>51</v>
      </c>
      <c r="H749" s="85"/>
      <c r="I749" s="85"/>
      <c r="J749" s="85"/>
      <c r="K749" s="315" t="s">
        <v>1001</v>
      </c>
    </row>
    <row r="750" spans="2:11" ht="61.5" customHeight="1" x14ac:dyDescent="0.25">
      <c r="B750" s="327"/>
      <c r="C750" s="307"/>
      <c r="D750" s="309"/>
      <c r="E750" s="85" t="s">
        <v>18</v>
      </c>
      <c r="F750" s="310"/>
      <c r="G750" s="309"/>
      <c r="H750" s="85">
        <v>2.1</v>
      </c>
      <c r="I750" s="85">
        <v>2.1</v>
      </c>
      <c r="J750" s="3">
        <v>100</v>
      </c>
      <c r="K750" s="316"/>
    </row>
    <row r="751" spans="2:11" ht="18.75" customHeight="1" x14ac:dyDescent="0.25">
      <c r="B751" s="327"/>
      <c r="C751" s="307" t="s">
        <v>494</v>
      </c>
      <c r="D751" s="309" t="s">
        <v>152</v>
      </c>
      <c r="E751" s="85" t="s">
        <v>97</v>
      </c>
      <c r="F751" s="310" t="s">
        <v>96</v>
      </c>
      <c r="G751" s="309" t="s">
        <v>51</v>
      </c>
      <c r="H751" s="85"/>
      <c r="I751" s="5" t="s">
        <v>52</v>
      </c>
      <c r="J751" s="5" t="s">
        <v>52</v>
      </c>
      <c r="K751" s="315" t="s">
        <v>954</v>
      </c>
    </row>
    <row r="752" spans="2:11" ht="63" customHeight="1" x14ac:dyDescent="0.25">
      <c r="B752" s="327"/>
      <c r="C752" s="307"/>
      <c r="D752" s="309"/>
      <c r="E752" s="85" t="s">
        <v>18</v>
      </c>
      <c r="F752" s="310"/>
      <c r="G752" s="309"/>
      <c r="H752" s="126">
        <v>1</v>
      </c>
      <c r="I752" s="85">
        <v>0</v>
      </c>
      <c r="J752" s="85">
        <v>0</v>
      </c>
      <c r="K752" s="316"/>
    </row>
    <row r="753" spans="2:11" ht="18.75" customHeight="1" x14ac:dyDescent="0.25">
      <c r="B753" s="327"/>
      <c r="C753" s="307" t="s">
        <v>159</v>
      </c>
      <c r="D753" s="309" t="s">
        <v>152</v>
      </c>
      <c r="E753" s="85" t="s">
        <v>97</v>
      </c>
      <c r="F753" s="310" t="s">
        <v>96</v>
      </c>
      <c r="G753" s="309" t="s">
        <v>51</v>
      </c>
      <c r="H753" s="85"/>
      <c r="I753" s="5" t="s">
        <v>52</v>
      </c>
      <c r="J753" s="5" t="s">
        <v>52</v>
      </c>
      <c r="K753" s="315" t="s">
        <v>955</v>
      </c>
    </row>
    <row r="754" spans="2:11" ht="60" customHeight="1" x14ac:dyDescent="0.25">
      <c r="B754" s="327"/>
      <c r="C754" s="307"/>
      <c r="D754" s="309"/>
      <c r="E754" s="85" t="s">
        <v>18</v>
      </c>
      <c r="F754" s="310"/>
      <c r="G754" s="309"/>
      <c r="H754" s="85">
        <v>2.7</v>
      </c>
      <c r="I754" s="85">
        <v>0</v>
      </c>
      <c r="J754" s="85">
        <v>0</v>
      </c>
      <c r="K754" s="316"/>
    </row>
    <row r="755" spans="2:11" ht="18.75" customHeight="1" x14ac:dyDescent="0.25">
      <c r="B755" s="327"/>
      <c r="C755" s="307" t="s">
        <v>160</v>
      </c>
      <c r="D755" s="309" t="s">
        <v>152</v>
      </c>
      <c r="E755" s="85" t="s">
        <v>97</v>
      </c>
      <c r="F755" s="310" t="s">
        <v>96</v>
      </c>
      <c r="G755" s="309" t="s">
        <v>51</v>
      </c>
      <c r="H755" s="85"/>
      <c r="I755" s="5" t="s">
        <v>52</v>
      </c>
      <c r="J755" s="5" t="s">
        <v>52</v>
      </c>
      <c r="K755" s="315" t="s">
        <v>956</v>
      </c>
    </row>
    <row r="756" spans="2:11" ht="58.5" customHeight="1" x14ac:dyDescent="0.25">
      <c r="B756" s="327"/>
      <c r="C756" s="307"/>
      <c r="D756" s="309"/>
      <c r="E756" s="85" t="s">
        <v>18</v>
      </c>
      <c r="F756" s="310"/>
      <c r="G756" s="309"/>
      <c r="H756" s="85">
        <v>2.9</v>
      </c>
      <c r="I756" s="85">
        <v>0</v>
      </c>
      <c r="J756" s="85">
        <v>0</v>
      </c>
      <c r="K756" s="316"/>
    </row>
    <row r="757" spans="2:11" ht="18.75" customHeight="1" x14ac:dyDescent="0.25">
      <c r="B757" s="327"/>
      <c r="C757" s="307" t="s">
        <v>495</v>
      </c>
      <c r="D757" s="309" t="s">
        <v>152</v>
      </c>
      <c r="E757" s="85" t="s">
        <v>97</v>
      </c>
      <c r="F757" s="310" t="s">
        <v>96</v>
      </c>
      <c r="G757" s="309" t="s">
        <v>51</v>
      </c>
      <c r="H757" s="85"/>
      <c r="I757" s="85"/>
      <c r="J757" s="85"/>
      <c r="K757" s="315" t="s">
        <v>1002</v>
      </c>
    </row>
    <row r="758" spans="2:11" ht="83.25" customHeight="1" x14ac:dyDescent="0.25">
      <c r="B758" s="327"/>
      <c r="C758" s="307"/>
      <c r="D758" s="309"/>
      <c r="E758" s="85" t="s">
        <v>18</v>
      </c>
      <c r="F758" s="310"/>
      <c r="G758" s="309"/>
      <c r="H758" s="85">
        <v>0.7</v>
      </c>
      <c r="I758" s="85">
        <v>0.7</v>
      </c>
      <c r="J758" s="3">
        <v>100</v>
      </c>
      <c r="K758" s="316"/>
    </row>
    <row r="759" spans="2:11" ht="18.75" customHeight="1" x14ac:dyDescent="0.25">
      <c r="B759" s="327"/>
      <c r="C759" s="307" t="s">
        <v>496</v>
      </c>
      <c r="D759" s="309" t="s">
        <v>152</v>
      </c>
      <c r="E759" s="85" t="s">
        <v>97</v>
      </c>
      <c r="F759" s="310" t="s">
        <v>96</v>
      </c>
      <c r="G759" s="309" t="s">
        <v>51</v>
      </c>
      <c r="H759" s="85"/>
      <c r="I759" s="5" t="s">
        <v>52</v>
      </c>
      <c r="J759" s="5" t="s">
        <v>52</v>
      </c>
      <c r="K759" s="315" t="s">
        <v>957</v>
      </c>
    </row>
    <row r="760" spans="2:11" ht="84" customHeight="1" x14ac:dyDescent="0.25">
      <c r="B760" s="327"/>
      <c r="C760" s="307"/>
      <c r="D760" s="309"/>
      <c r="E760" s="85" t="s">
        <v>18</v>
      </c>
      <c r="F760" s="310"/>
      <c r="G760" s="309"/>
      <c r="H760" s="85">
        <v>2.9</v>
      </c>
      <c r="I760" s="85">
        <v>0</v>
      </c>
      <c r="J760" s="85">
        <v>0</v>
      </c>
      <c r="K760" s="316"/>
    </row>
    <row r="761" spans="2:11" ht="18.75" customHeight="1" x14ac:dyDescent="0.25">
      <c r="B761" s="327"/>
      <c r="C761" s="307" t="s">
        <v>161</v>
      </c>
      <c r="D761" s="309" t="s">
        <v>152</v>
      </c>
      <c r="E761" s="85" t="s">
        <v>97</v>
      </c>
      <c r="F761" s="310" t="s">
        <v>96</v>
      </c>
      <c r="G761" s="309" t="s">
        <v>51</v>
      </c>
      <c r="H761" s="85"/>
      <c r="I761" s="5" t="s">
        <v>52</v>
      </c>
      <c r="J761" s="5" t="s">
        <v>52</v>
      </c>
      <c r="K761" s="315" t="s">
        <v>958</v>
      </c>
    </row>
    <row r="762" spans="2:11" ht="64.5" customHeight="1" x14ac:dyDescent="0.25">
      <c r="B762" s="327"/>
      <c r="C762" s="307"/>
      <c r="D762" s="309"/>
      <c r="E762" s="85" t="s">
        <v>18</v>
      </c>
      <c r="F762" s="310"/>
      <c r="G762" s="309"/>
      <c r="H762" s="85">
        <v>2.2000000000000002</v>
      </c>
      <c r="I762" s="85">
        <v>0</v>
      </c>
      <c r="J762" s="85">
        <v>0</v>
      </c>
      <c r="K762" s="316"/>
    </row>
    <row r="763" spans="2:11" ht="18.75" customHeight="1" x14ac:dyDescent="0.25">
      <c r="B763" s="327"/>
      <c r="C763" s="307" t="s">
        <v>162</v>
      </c>
      <c r="D763" s="309" t="s">
        <v>152</v>
      </c>
      <c r="E763" s="85" t="s">
        <v>97</v>
      </c>
      <c r="F763" s="310" t="s">
        <v>96</v>
      </c>
      <c r="G763" s="309" t="s">
        <v>51</v>
      </c>
      <c r="H763" s="85"/>
      <c r="I763" s="5" t="s">
        <v>52</v>
      </c>
      <c r="J763" s="5" t="s">
        <v>52</v>
      </c>
      <c r="K763" s="315" t="s">
        <v>1007</v>
      </c>
    </row>
    <row r="764" spans="2:11" ht="79.5" customHeight="1" x14ac:dyDescent="0.25">
      <c r="B764" s="327"/>
      <c r="C764" s="307"/>
      <c r="D764" s="309"/>
      <c r="E764" s="85" t="s">
        <v>18</v>
      </c>
      <c r="F764" s="310"/>
      <c r="G764" s="309"/>
      <c r="H764" s="85">
        <v>2.5</v>
      </c>
      <c r="I764" s="85">
        <v>0</v>
      </c>
      <c r="J764" s="85">
        <v>0</v>
      </c>
      <c r="K764" s="316"/>
    </row>
    <row r="765" spans="2:11" ht="18.75" customHeight="1" x14ac:dyDescent="0.25">
      <c r="B765" s="327"/>
      <c r="C765" s="307" t="s">
        <v>163</v>
      </c>
      <c r="D765" s="309" t="s">
        <v>152</v>
      </c>
      <c r="E765" s="85" t="s">
        <v>97</v>
      </c>
      <c r="F765" s="310" t="s">
        <v>96</v>
      </c>
      <c r="G765" s="309" t="s">
        <v>51</v>
      </c>
      <c r="H765" s="85"/>
      <c r="I765" s="5" t="s">
        <v>52</v>
      </c>
      <c r="J765" s="5" t="s">
        <v>52</v>
      </c>
      <c r="K765" s="315" t="s">
        <v>959</v>
      </c>
    </row>
    <row r="766" spans="2:11" ht="82.5" customHeight="1" x14ac:dyDescent="0.25">
      <c r="B766" s="327"/>
      <c r="C766" s="307"/>
      <c r="D766" s="309"/>
      <c r="E766" s="85" t="s">
        <v>18</v>
      </c>
      <c r="F766" s="310"/>
      <c r="G766" s="309"/>
      <c r="H766" s="3">
        <v>1</v>
      </c>
      <c r="I766" s="85">
        <v>0</v>
      </c>
      <c r="J766" s="85">
        <v>0</v>
      </c>
      <c r="K766" s="316"/>
    </row>
    <row r="767" spans="2:11" ht="18.75" customHeight="1" x14ac:dyDescent="0.25">
      <c r="B767" s="327"/>
      <c r="C767" s="307" t="s">
        <v>497</v>
      </c>
      <c r="D767" s="309" t="s">
        <v>152</v>
      </c>
      <c r="E767" s="85" t="s">
        <v>97</v>
      </c>
      <c r="F767" s="310" t="s">
        <v>96</v>
      </c>
      <c r="G767" s="309" t="s">
        <v>51</v>
      </c>
      <c r="H767" s="85"/>
      <c r="I767" s="5" t="s">
        <v>52</v>
      </c>
      <c r="J767" s="5" t="s">
        <v>52</v>
      </c>
      <c r="K767" s="315" t="s">
        <v>1085</v>
      </c>
    </row>
    <row r="768" spans="2:11" ht="60.75" customHeight="1" x14ac:dyDescent="0.25">
      <c r="B768" s="327"/>
      <c r="C768" s="307"/>
      <c r="D768" s="309"/>
      <c r="E768" s="85" t="s">
        <v>18</v>
      </c>
      <c r="F768" s="310"/>
      <c r="G768" s="309"/>
      <c r="H768" s="85">
        <v>3.2</v>
      </c>
      <c r="I768" s="85">
        <v>0</v>
      </c>
      <c r="J768" s="85">
        <v>0</v>
      </c>
      <c r="K768" s="316"/>
    </row>
    <row r="769" spans="2:11" ht="18.75" customHeight="1" x14ac:dyDescent="0.25">
      <c r="B769" s="348"/>
      <c r="C769" s="307" t="s">
        <v>498</v>
      </c>
      <c r="D769" s="309" t="s">
        <v>152</v>
      </c>
      <c r="E769" s="85" t="s">
        <v>97</v>
      </c>
      <c r="F769" s="310" t="s">
        <v>96</v>
      </c>
      <c r="G769" s="309" t="s">
        <v>51</v>
      </c>
      <c r="H769" s="85"/>
      <c r="I769" s="5" t="s">
        <v>52</v>
      </c>
      <c r="J769" s="5" t="s">
        <v>52</v>
      </c>
      <c r="K769" s="315" t="s">
        <v>960</v>
      </c>
    </row>
    <row r="770" spans="2:11" ht="60.75" customHeight="1" x14ac:dyDescent="0.25">
      <c r="B770" s="348"/>
      <c r="C770" s="307"/>
      <c r="D770" s="309"/>
      <c r="E770" s="85" t="s">
        <v>18</v>
      </c>
      <c r="F770" s="310"/>
      <c r="G770" s="309"/>
      <c r="H770" s="85">
        <v>2.1</v>
      </c>
      <c r="I770" s="85">
        <v>0</v>
      </c>
      <c r="J770" s="85">
        <v>0</v>
      </c>
      <c r="K770" s="316"/>
    </row>
    <row r="771" spans="2:11" ht="18.75" customHeight="1" x14ac:dyDescent="0.25">
      <c r="B771" s="327"/>
      <c r="C771" s="307" t="s">
        <v>499</v>
      </c>
      <c r="D771" s="309" t="s">
        <v>152</v>
      </c>
      <c r="E771" s="85" t="s">
        <v>97</v>
      </c>
      <c r="F771" s="310" t="s">
        <v>96</v>
      </c>
      <c r="G771" s="309" t="s">
        <v>51</v>
      </c>
      <c r="H771" s="85"/>
      <c r="I771" s="5" t="s">
        <v>52</v>
      </c>
      <c r="J771" s="5" t="s">
        <v>52</v>
      </c>
      <c r="K771" s="315" t="s">
        <v>961</v>
      </c>
    </row>
    <row r="772" spans="2:11" ht="62.25" customHeight="1" x14ac:dyDescent="0.25">
      <c r="B772" s="327"/>
      <c r="C772" s="307"/>
      <c r="D772" s="309"/>
      <c r="E772" s="85" t="s">
        <v>18</v>
      </c>
      <c r="F772" s="310"/>
      <c r="G772" s="309"/>
      <c r="H772" s="85">
        <v>2.5</v>
      </c>
      <c r="I772" s="85">
        <v>0</v>
      </c>
      <c r="J772" s="85">
        <v>0</v>
      </c>
      <c r="K772" s="316"/>
    </row>
    <row r="773" spans="2:11" ht="18.75" customHeight="1" x14ac:dyDescent="0.25">
      <c r="B773" s="327"/>
      <c r="C773" s="307" t="s">
        <v>500</v>
      </c>
      <c r="D773" s="309" t="s">
        <v>152</v>
      </c>
      <c r="E773" s="85" t="s">
        <v>97</v>
      </c>
      <c r="F773" s="310" t="s">
        <v>96</v>
      </c>
      <c r="G773" s="309" t="s">
        <v>51</v>
      </c>
      <c r="H773" s="85"/>
      <c r="I773" s="5" t="s">
        <v>52</v>
      </c>
      <c r="J773" s="5" t="s">
        <v>52</v>
      </c>
      <c r="K773" s="315" t="s">
        <v>962</v>
      </c>
    </row>
    <row r="774" spans="2:11" ht="60" customHeight="1" x14ac:dyDescent="0.25">
      <c r="B774" s="327"/>
      <c r="C774" s="307"/>
      <c r="D774" s="309"/>
      <c r="E774" s="85" t="s">
        <v>18</v>
      </c>
      <c r="F774" s="310"/>
      <c r="G774" s="309"/>
      <c r="H774" s="85">
        <v>2.2999999999999998</v>
      </c>
      <c r="I774" s="85">
        <v>0</v>
      </c>
      <c r="J774" s="85">
        <v>0</v>
      </c>
      <c r="K774" s="316"/>
    </row>
    <row r="775" spans="2:11" ht="18.75" customHeight="1" x14ac:dyDescent="0.25">
      <c r="B775" s="327"/>
      <c r="C775" s="307" t="s">
        <v>501</v>
      </c>
      <c r="D775" s="309" t="s">
        <v>152</v>
      </c>
      <c r="E775" s="85" t="s">
        <v>97</v>
      </c>
      <c r="F775" s="310" t="s">
        <v>96</v>
      </c>
      <c r="G775" s="309" t="s">
        <v>51</v>
      </c>
      <c r="H775" s="85"/>
      <c r="I775" s="5" t="s">
        <v>52</v>
      </c>
      <c r="J775" s="5" t="s">
        <v>52</v>
      </c>
      <c r="K775" s="315" t="s">
        <v>963</v>
      </c>
    </row>
    <row r="776" spans="2:11" ht="79.5" customHeight="1" x14ac:dyDescent="0.25">
      <c r="B776" s="327"/>
      <c r="C776" s="307"/>
      <c r="D776" s="309"/>
      <c r="E776" s="85" t="s">
        <v>18</v>
      </c>
      <c r="F776" s="310"/>
      <c r="G776" s="309"/>
      <c r="H776" s="85">
        <v>3.9</v>
      </c>
      <c r="I776" s="85">
        <v>0</v>
      </c>
      <c r="J776" s="85">
        <v>0</v>
      </c>
      <c r="K776" s="316"/>
    </row>
    <row r="777" spans="2:11" ht="18.75" customHeight="1" x14ac:dyDescent="0.25">
      <c r="B777" s="327"/>
      <c r="C777" s="307" t="s">
        <v>502</v>
      </c>
      <c r="D777" s="309" t="s">
        <v>152</v>
      </c>
      <c r="E777" s="85" t="s">
        <v>97</v>
      </c>
      <c r="F777" s="310" t="s">
        <v>96</v>
      </c>
      <c r="G777" s="309" t="s">
        <v>51</v>
      </c>
      <c r="H777" s="85"/>
      <c r="I777" s="5" t="s">
        <v>52</v>
      </c>
      <c r="J777" s="5" t="s">
        <v>52</v>
      </c>
      <c r="K777" s="315" t="s">
        <v>964</v>
      </c>
    </row>
    <row r="778" spans="2:11" ht="84.75" customHeight="1" x14ac:dyDescent="0.25">
      <c r="B778" s="327"/>
      <c r="C778" s="307"/>
      <c r="D778" s="309"/>
      <c r="E778" s="85" t="s">
        <v>18</v>
      </c>
      <c r="F778" s="310"/>
      <c r="G778" s="309"/>
      <c r="H778" s="85">
        <v>3.3</v>
      </c>
      <c r="I778" s="85">
        <v>0</v>
      </c>
      <c r="J778" s="85">
        <v>0</v>
      </c>
      <c r="K778" s="316"/>
    </row>
    <row r="779" spans="2:11" ht="18.75" customHeight="1" x14ac:dyDescent="0.25">
      <c r="B779" s="327"/>
      <c r="C779" s="307" t="s">
        <v>503</v>
      </c>
      <c r="D779" s="309" t="s">
        <v>152</v>
      </c>
      <c r="E779" s="85" t="s">
        <v>97</v>
      </c>
      <c r="F779" s="310" t="s">
        <v>96</v>
      </c>
      <c r="G779" s="309" t="s">
        <v>51</v>
      </c>
      <c r="H779" s="85"/>
      <c r="I779" s="5" t="s">
        <v>52</v>
      </c>
      <c r="J779" s="5" t="s">
        <v>52</v>
      </c>
      <c r="K779" s="315" t="s">
        <v>965</v>
      </c>
    </row>
    <row r="780" spans="2:11" ht="81" customHeight="1" x14ac:dyDescent="0.25">
      <c r="B780" s="327"/>
      <c r="C780" s="307"/>
      <c r="D780" s="309"/>
      <c r="E780" s="85" t="s">
        <v>18</v>
      </c>
      <c r="F780" s="310"/>
      <c r="G780" s="309"/>
      <c r="H780" s="85">
        <v>4.2</v>
      </c>
      <c r="I780" s="85">
        <v>0</v>
      </c>
      <c r="J780" s="85">
        <v>0</v>
      </c>
      <c r="K780" s="316"/>
    </row>
    <row r="781" spans="2:11" ht="18.75" customHeight="1" x14ac:dyDescent="0.25">
      <c r="B781" s="327"/>
      <c r="C781" s="307" t="s">
        <v>164</v>
      </c>
      <c r="D781" s="309" t="s">
        <v>152</v>
      </c>
      <c r="E781" s="85" t="s">
        <v>97</v>
      </c>
      <c r="F781" s="310" t="s">
        <v>96</v>
      </c>
      <c r="G781" s="309" t="s">
        <v>51</v>
      </c>
      <c r="H781" s="85"/>
      <c r="I781" s="5" t="s">
        <v>52</v>
      </c>
      <c r="J781" s="5" t="s">
        <v>52</v>
      </c>
      <c r="K781" s="315" t="s">
        <v>966</v>
      </c>
    </row>
    <row r="782" spans="2:11" ht="76.5" customHeight="1" x14ac:dyDescent="0.25">
      <c r="B782" s="327"/>
      <c r="C782" s="307"/>
      <c r="D782" s="309"/>
      <c r="E782" s="85" t="s">
        <v>18</v>
      </c>
      <c r="F782" s="310"/>
      <c r="G782" s="309"/>
      <c r="H782" s="85">
        <v>1.8</v>
      </c>
      <c r="I782" s="85">
        <v>0</v>
      </c>
      <c r="J782" s="85">
        <v>0</v>
      </c>
      <c r="K782" s="316"/>
    </row>
    <row r="783" spans="2:11" ht="18.75" customHeight="1" x14ac:dyDescent="0.25">
      <c r="B783" s="327"/>
      <c r="C783" s="307" t="s">
        <v>165</v>
      </c>
      <c r="D783" s="309" t="s">
        <v>152</v>
      </c>
      <c r="E783" s="85" t="s">
        <v>97</v>
      </c>
      <c r="F783" s="310" t="s">
        <v>96</v>
      </c>
      <c r="G783" s="309" t="s">
        <v>51</v>
      </c>
      <c r="H783" s="85"/>
      <c r="I783" s="5" t="s">
        <v>52</v>
      </c>
      <c r="J783" s="5" t="s">
        <v>52</v>
      </c>
      <c r="K783" s="315" t="s">
        <v>967</v>
      </c>
    </row>
    <row r="784" spans="2:11" ht="64.5" customHeight="1" x14ac:dyDescent="0.25">
      <c r="B784" s="327"/>
      <c r="C784" s="307"/>
      <c r="D784" s="309"/>
      <c r="E784" s="85" t="s">
        <v>18</v>
      </c>
      <c r="F784" s="310"/>
      <c r="G784" s="309"/>
      <c r="H784" s="85">
        <v>2.1</v>
      </c>
      <c r="I784" s="148">
        <v>0</v>
      </c>
      <c r="J784" s="85">
        <v>0</v>
      </c>
      <c r="K784" s="316"/>
    </row>
    <row r="785" spans="2:11" ht="18.75" customHeight="1" x14ac:dyDescent="0.25">
      <c r="B785" s="327"/>
      <c r="C785" s="307" t="s">
        <v>504</v>
      </c>
      <c r="D785" s="309" t="s">
        <v>152</v>
      </c>
      <c r="E785" s="85" t="s">
        <v>97</v>
      </c>
      <c r="F785" s="310" t="s">
        <v>96</v>
      </c>
      <c r="G785" s="309" t="s">
        <v>51</v>
      </c>
      <c r="H785" s="85"/>
      <c r="I785" s="5" t="s">
        <v>52</v>
      </c>
      <c r="J785" s="5" t="s">
        <v>52</v>
      </c>
      <c r="K785" s="315" t="s">
        <v>968</v>
      </c>
    </row>
    <row r="786" spans="2:11" ht="60.75" customHeight="1" x14ac:dyDescent="0.25">
      <c r="B786" s="327"/>
      <c r="C786" s="307"/>
      <c r="D786" s="309"/>
      <c r="E786" s="85" t="s">
        <v>18</v>
      </c>
      <c r="F786" s="310"/>
      <c r="G786" s="309"/>
      <c r="H786" s="85">
        <v>1.1000000000000001</v>
      </c>
      <c r="I786" s="148">
        <v>0</v>
      </c>
      <c r="J786" s="85">
        <v>0</v>
      </c>
      <c r="K786" s="316"/>
    </row>
    <row r="787" spans="2:11" ht="18.75" customHeight="1" x14ac:dyDescent="0.25">
      <c r="B787" s="327"/>
      <c r="C787" s="307" t="s">
        <v>505</v>
      </c>
      <c r="D787" s="309" t="s">
        <v>152</v>
      </c>
      <c r="E787" s="85" t="s">
        <v>97</v>
      </c>
      <c r="F787" s="310" t="s">
        <v>96</v>
      </c>
      <c r="G787" s="309" t="s">
        <v>51</v>
      </c>
      <c r="H787" s="85"/>
      <c r="I787" s="5" t="s">
        <v>52</v>
      </c>
      <c r="J787" s="5" t="s">
        <v>52</v>
      </c>
      <c r="K787" s="315" t="s">
        <v>969</v>
      </c>
    </row>
    <row r="788" spans="2:11" ht="69.75" customHeight="1" x14ac:dyDescent="0.25">
      <c r="B788" s="327"/>
      <c r="C788" s="307"/>
      <c r="D788" s="309"/>
      <c r="E788" s="85" t="s">
        <v>18</v>
      </c>
      <c r="F788" s="310"/>
      <c r="G788" s="309"/>
      <c r="H788" s="85">
        <v>1.7</v>
      </c>
      <c r="I788" s="148">
        <v>0</v>
      </c>
      <c r="J788" s="85">
        <v>0</v>
      </c>
      <c r="K788" s="316"/>
    </row>
    <row r="789" spans="2:11" ht="18.75" customHeight="1" x14ac:dyDescent="0.25">
      <c r="B789" s="327"/>
      <c r="C789" s="307" t="s">
        <v>166</v>
      </c>
      <c r="D789" s="309" t="s">
        <v>152</v>
      </c>
      <c r="E789" s="85" t="s">
        <v>97</v>
      </c>
      <c r="F789" s="310" t="s">
        <v>96</v>
      </c>
      <c r="G789" s="309" t="s">
        <v>51</v>
      </c>
      <c r="H789" s="85"/>
      <c r="I789" s="5" t="s">
        <v>52</v>
      </c>
      <c r="J789" s="5" t="s">
        <v>52</v>
      </c>
      <c r="K789" s="315" t="s">
        <v>970</v>
      </c>
    </row>
    <row r="790" spans="2:11" ht="66" customHeight="1" x14ac:dyDescent="0.25">
      <c r="B790" s="327"/>
      <c r="C790" s="307"/>
      <c r="D790" s="309"/>
      <c r="E790" s="85" t="s">
        <v>18</v>
      </c>
      <c r="F790" s="310"/>
      <c r="G790" s="309"/>
      <c r="H790" s="85">
        <v>0.8</v>
      </c>
      <c r="I790" s="148">
        <v>0</v>
      </c>
      <c r="J790" s="85">
        <v>0</v>
      </c>
      <c r="K790" s="316"/>
    </row>
    <row r="791" spans="2:11" ht="18.75" customHeight="1" x14ac:dyDescent="0.25">
      <c r="B791" s="327"/>
      <c r="C791" s="307" t="s">
        <v>167</v>
      </c>
      <c r="D791" s="309" t="s">
        <v>152</v>
      </c>
      <c r="E791" s="85" t="s">
        <v>97</v>
      </c>
      <c r="F791" s="310" t="s">
        <v>96</v>
      </c>
      <c r="G791" s="309" t="s">
        <v>51</v>
      </c>
      <c r="H791" s="85"/>
      <c r="I791" s="5" t="s">
        <v>52</v>
      </c>
      <c r="J791" s="5" t="s">
        <v>52</v>
      </c>
      <c r="K791" s="315" t="s">
        <v>971</v>
      </c>
    </row>
    <row r="792" spans="2:11" ht="65.25" customHeight="1" x14ac:dyDescent="0.25">
      <c r="B792" s="327"/>
      <c r="C792" s="307"/>
      <c r="D792" s="309"/>
      <c r="E792" s="85" t="s">
        <v>18</v>
      </c>
      <c r="F792" s="310"/>
      <c r="G792" s="309"/>
      <c r="H792" s="85">
        <v>1.6</v>
      </c>
      <c r="I792" s="148">
        <v>0</v>
      </c>
      <c r="J792" s="85">
        <v>0</v>
      </c>
      <c r="K792" s="316"/>
    </row>
    <row r="793" spans="2:11" ht="18.75" customHeight="1" x14ac:dyDescent="0.25">
      <c r="B793" s="327"/>
      <c r="C793" s="307" t="s">
        <v>506</v>
      </c>
      <c r="D793" s="309" t="s">
        <v>152</v>
      </c>
      <c r="E793" s="85" t="s">
        <v>97</v>
      </c>
      <c r="F793" s="310" t="s">
        <v>96</v>
      </c>
      <c r="G793" s="309" t="s">
        <v>51</v>
      </c>
      <c r="H793" s="85"/>
      <c r="I793" s="5" t="s">
        <v>52</v>
      </c>
      <c r="J793" s="5" t="s">
        <v>52</v>
      </c>
      <c r="K793" s="315" t="s">
        <v>972</v>
      </c>
    </row>
    <row r="794" spans="2:11" ht="63" customHeight="1" x14ac:dyDescent="0.25">
      <c r="B794" s="327"/>
      <c r="C794" s="307"/>
      <c r="D794" s="309"/>
      <c r="E794" s="85" t="s">
        <v>18</v>
      </c>
      <c r="F794" s="310"/>
      <c r="G794" s="309"/>
      <c r="H794" s="3">
        <v>2</v>
      </c>
      <c r="I794" s="148">
        <v>0</v>
      </c>
      <c r="J794" s="85">
        <v>0</v>
      </c>
      <c r="K794" s="316"/>
    </row>
    <row r="795" spans="2:11" ht="18.75" customHeight="1" x14ac:dyDescent="0.25">
      <c r="B795" s="327"/>
      <c r="C795" s="307" t="s">
        <v>168</v>
      </c>
      <c r="D795" s="309" t="s">
        <v>152</v>
      </c>
      <c r="E795" s="85" t="s">
        <v>97</v>
      </c>
      <c r="F795" s="310" t="s">
        <v>96</v>
      </c>
      <c r="G795" s="309" t="s">
        <v>51</v>
      </c>
      <c r="H795" s="85"/>
      <c r="I795" s="5" t="s">
        <v>52</v>
      </c>
      <c r="J795" s="5" t="s">
        <v>52</v>
      </c>
      <c r="K795" s="315" t="s">
        <v>973</v>
      </c>
    </row>
    <row r="796" spans="2:11" ht="70.5" customHeight="1" x14ac:dyDescent="0.25">
      <c r="B796" s="327"/>
      <c r="C796" s="307"/>
      <c r="D796" s="309"/>
      <c r="E796" s="85" t="s">
        <v>18</v>
      </c>
      <c r="F796" s="310"/>
      <c r="G796" s="309"/>
      <c r="H796" s="85">
        <v>1.3</v>
      </c>
      <c r="I796" s="148">
        <v>0</v>
      </c>
      <c r="J796" s="85">
        <v>0</v>
      </c>
      <c r="K796" s="316"/>
    </row>
    <row r="797" spans="2:11" ht="18.75" customHeight="1" x14ac:dyDescent="0.25">
      <c r="B797" s="327"/>
      <c r="C797" s="307" t="s">
        <v>169</v>
      </c>
      <c r="D797" s="309" t="s">
        <v>152</v>
      </c>
      <c r="E797" s="85" t="s">
        <v>97</v>
      </c>
      <c r="F797" s="310" t="s">
        <v>96</v>
      </c>
      <c r="G797" s="309" t="s">
        <v>51</v>
      </c>
      <c r="H797" s="85"/>
      <c r="I797" s="5" t="s">
        <v>52</v>
      </c>
      <c r="J797" s="5" t="s">
        <v>52</v>
      </c>
      <c r="K797" s="315" t="s">
        <v>974</v>
      </c>
    </row>
    <row r="798" spans="2:11" ht="66.75" customHeight="1" x14ac:dyDescent="0.25">
      <c r="B798" s="327"/>
      <c r="C798" s="307"/>
      <c r="D798" s="309"/>
      <c r="E798" s="85" t="s">
        <v>18</v>
      </c>
      <c r="F798" s="310"/>
      <c r="G798" s="309"/>
      <c r="H798" s="85">
        <v>0.9</v>
      </c>
      <c r="I798" s="148">
        <v>0</v>
      </c>
      <c r="J798" s="85">
        <v>0</v>
      </c>
      <c r="K798" s="316"/>
    </row>
    <row r="799" spans="2:11" ht="18.75" customHeight="1" x14ac:dyDescent="0.25">
      <c r="B799" s="327"/>
      <c r="C799" s="307" t="s">
        <v>507</v>
      </c>
      <c r="D799" s="309" t="s">
        <v>152</v>
      </c>
      <c r="E799" s="85" t="s">
        <v>97</v>
      </c>
      <c r="F799" s="310" t="s">
        <v>96</v>
      </c>
      <c r="G799" s="309" t="s">
        <v>51</v>
      </c>
      <c r="H799" s="85"/>
      <c r="I799" s="5" t="s">
        <v>52</v>
      </c>
      <c r="J799" s="5" t="s">
        <v>52</v>
      </c>
      <c r="K799" s="315" t="s">
        <v>975</v>
      </c>
    </row>
    <row r="800" spans="2:11" ht="66" customHeight="1" x14ac:dyDescent="0.25">
      <c r="B800" s="327"/>
      <c r="C800" s="307"/>
      <c r="D800" s="309"/>
      <c r="E800" s="85" t="s">
        <v>18</v>
      </c>
      <c r="F800" s="310"/>
      <c r="G800" s="309"/>
      <c r="H800" s="85">
        <v>0.8</v>
      </c>
      <c r="I800" s="148">
        <v>0</v>
      </c>
      <c r="J800" s="85">
        <v>0</v>
      </c>
      <c r="K800" s="316"/>
    </row>
    <row r="801" spans="2:11" ht="18.75" customHeight="1" x14ac:dyDescent="0.25">
      <c r="B801" s="327"/>
      <c r="C801" s="307" t="s">
        <v>170</v>
      </c>
      <c r="D801" s="309" t="s">
        <v>152</v>
      </c>
      <c r="E801" s="85" t="s">
        <v>97</v>
      </c>
      <c r="F801" s="310" t="s">
        <v>96</v>
      </c>
      <c r="G801" s="309" t="s">
        <v>51</v>
      </c>
      <c r="H801" s="85"/>
      <c r="I801" s="5" t="s">
        <v>52</v>
      </c>
      <c r="J801" s="5" t="s">
        <v>52</v>
      </c>
      <c r="K801" s="315" t="s">
        <v>1008</v>
      </c>
    </row>
    <row r="802" spans="2:11" ht="63.75" customHeight="1" x14ac:dyDescent="0.25">
      <c r="B802" s="327"/>
      <c r="C802" s="307"/>
      <c r="D802" s="309"/>
      <c r="E802" s="85" t="s">
        <v>18</v>
      </c>
      <c r="F802" s="310"/>
      <c r="G802" s="309"/>
      <c r="H802" s="85">
        <v>0.8</v>
      </c>
      <c r="I802" s="148">
        <v>0</v>
      </c>
      <c r="J802" s="85">
        <v>0</v>
      </c>
      <c r="K802" s="316"/>
    </row>
    <row r="803" spans="2:11" ht="18.75" customHeight="1" x14ac:dyDescent="0.25">
      <c r="B803" s="327"/>
      <c r="C803" s="307" t="s">
        <v>171</v>
      </c>
      <c r="D803" s="309" t="s">
        <v>152</v>
      </c>
      <c r="E803" s="85" t="s">
        <v>97</v>
      </c>
      <c r="F803" s="310" t="s">
        <v>96</v>
      </c>
      <c r="G803" s="309" t="s">
        <v>51</v>
      </c>
      <c r="H803" s="85"/>
      <c r="I803" s="5" t="s">
        <v>52</v>
      </c>
      <c r="J803" s="5" t="s">
        <v>52</v>
      </c>
      <c r="K803" s="315" t="s">
        <v>976</v>
      </c>
    </row>
    <row r="804" spans="2:11" ht="62.25" customHeight="1" x14ac:dyDescent="0.25">
      <c r="B804" s="327"/>
      <c r="C804" s="307"/>
      <c r="D804" s="309"/>
      <c r="E804" s="85" t="s">
        <v>18</v>
      </c>
      <c r="F804" s="310"/>
      <c r="G804" s="309"/>
      <c r="H804" s="85">
        <v>0.8</v>
      </c>
      <c r="I804" s="148">
        <v>0</v>
      </c>
      <c r="J804" s="85">
        <v>0</v>
      </c>
      <c r="K804" s="316"/>
    </row>
    <row r="805" spans="2:11" ht="18.75" customHeight="1" x14ac:dyDescent="0.25">
      <c r="B805" s="327"/>
      <c r="C805" s="307" t="s">
        <v>644</v>
      </c>
      <c r="D805" s="309" t="s">
        <v>152</v>
      </c>
      <c r="E805" s="85" t="s">
        <v>97</v>
      </c>
      <c r="F805" s="310" t="s">
        <v>96</v>
      </c>
      <c r="G805" s="309" t="s">
        <v>51</v>
      </c>
      <c r="H805" s="85"/>
      <c r="I805" s="5" t="s">
        <v>52</v>
      </c>
      <c r="J805" s="5" t="s">
        <v>52</v>
      </c>
      <c r="K805" s="315" t="s">
        <v>977</v>
      </c>
    </row>
    <row r="806" spans="2:11" ht="61.5" customHeight="1" x14ac:dyDescent="0.25">
      <c r="B806" s="327"/>
      <c r="C806" s="307"/>
      <c r="D806" s="309"/>
      <c r="E806" s="85" t="s">
        <v>18</v>
      </c>
      <c r="F806" s="310"/>
      <c r="G806" s="309"/>
      <c r="H806" s="85">
        <v>1.7</v>
      </c>
      <c r="I806" s="148">
        <v>0</v>
      </c>
      <c r="J806" s="85">
        <v>0</v>
      </c>
      <c r="K806" s="316"/>
    </row>
    <row r="807" spans="2:11" ht="18.75" customHeight="1" x14ac:dyDescent="0.25">
      <c r="B807" s="327"/>
      <c r="C807" s="307" t="s">
        <v>645</v>
      </c>
      <c r="D807" s="309" t="s">
        <v>152</v>
      </c>
      <c r="E807" s="85" t="s">
        <v>97</v>
      </c>
      <c r="F807" s="310" t="s">
        <v>96</v>
      </c>
      <c r="G807" s="309" t="s">
        <v>51</v>
      </c>
      <c r="H807" s="85"/>
      <c r="I807" s="5" t="s">
        <v>52</v>
      </c>
      <c r="J807" s="5" t="s">
        <v>52</v>
      </c>
      <c r="K807" s="315" t="s">
        <v>978</v>
      </c>
    </row>
    <row r="808" spans="2:11" ht="79.5" customHeight="1" x14ac:dyDescent="0.25">
      <c r="B808" s="327"/>
      <c r="C808" s="307"/>
      <c r="D808" s="309"/>
      <c r="E808" s="85" t="s">
        <v>18</v>
      </c>
      <c r="F808" s="310"/>
      <c r="G808" s="309"/>
      <c r="H808" s="85">
        <v>2.5</v>
      </c>
      <c r="I808" s="148">
        <v>0</v>
      </c>
      <c r="J808" s="85">
        <v>0</v>
      </c>
      <c r="K808" s="316"/>
    </row>
    <row r="809" spans="2:11" ht="18.75" customHeight="1" x14ac:dyDescent="0.25">
      <c r="B809" s="327"/>
      <c r="C809" s="307" t="s">
        <v>508</v>
      </c>
      <c r="D809" s="309" t="s">
        <v>152</v>
      </c>
      <c r="E809" s="85" t="s">
        <v>97</v>
      </c>
      <c r="F809" s="310" t="s">
        <v>96</v>
      </c>
      <c r="G809" s="309" t="s">
        <v>51</v>
      </c>
      <c r="H809" s="85"/>
      <c r="I809" s="5" t="s">
        <v>52</v>
      </c>
      <c r="J809" s="5" t="s">
        <v>52</v>
      </c>
      <c r="K809" s="315" t="s">
        <v>979</v>
      </c>
    </row>
    <row r="810" spans="2:11" ht="69" customHeight="1" x14ac:dyDescent="0.25">
      <c r="B810" s="327"/>
      <c r="C810" s="307"/>
      <c r="D810" s="309"/>
      <c r="E810" s="85" t="s">
        <v>18</v>
      </c>
      <c r="F810" s="310"/>
      <c r="G810" s="309"/>
      <c r="H810" s="85">
        <v>5.4</v>
      </c>
      <c r="I810" s="148">
        <v>0</v>
      </c>
      <c r="J810" s="85">
        <v>0</v>
      </c>
      <c r="K810" s="316"/>
    </row>
    <row r="811" spans="2:11" ht="18.75" customHeight="1" x14ac:dyDescent="0.25">
      <c r="B811" s="327"/>
      <c r="C811" s="307" t="s">
        <v>509</v>
      </c>
      <c r="D811" s="309" t="s">
        <v>152</v>
      </c>
      <c r="E811" s="85" t="s">
        <v>97</v>
      </c>
      <c r="F811" s="310" t="s">
        <v>96</v>
      </c>
      <c r="G811" s="309" t="s">
        <v>51</v>
      </c>
      <c r="H811" s="85"/>
      <c r="I811" s="5" t="s">
        <v>52</v>
      </c>
      <c r="J811" s="5" t="s">
        <v>52</v>
      </c>
      <c r="K811" s="315" t="s">
        <v>980</v>
      </c>
    </row>
    <row r="812" spans="2:11" ht="60.75" customHeight="1" x14ac:dyDescent="0.25">
      <c r="B812" s="327"/>
      <c r="C812" s="307"/>
      <c r="D812" s="309"/>
      <c r="E812" s="85" t="s">
        <v>18</v>
      </c>
      <c r="F812" s="310"/>
      <c r="G812" s="309"/>
      <c r="H812" s="85">
        <v>4.5</v>
      </c>
      <c r="I812" s="148">
        <v>0</v>
      </c>
      <c r="J812" s="85">
        <v>0</v>
      </c>
      <c r="K812" s="316"/>
    </row>
    <row r="813" spans="2:11" ht="18.75" customHeight="1" x14ac:dyDescent="0.25">
      <c r="B813" s="327"/>
      <c r="C813" s="307" t="s">
        <v>172</v>
      </c>
      <c r="D813" s="309" t="s">
        <v>152</v>
      </c>
      <c r="E813" s="85" t="s">
        <v>97</v>
      </c>
      <c r="F813" s="310" t="s">
        <v>96</v>
      </c>
      <c r="G813" s="309" t="s">
        <v>51</v>
      </c>
      <c r="H813" s="85"/>
      <c r="I813" s="5" t="s">
        <v>52</v>
      </c>
      <c r="J813" s="5" t="s">
        <v>52</v>
      </c>
      <c r="K813" s="315" t="s">
        <v>981</v>
      </c>
    </row>
    <row r="814" spans="2:11" ht="66" customHeight="1" x14ac:dyDescent="0.25">
      <c r="B814" s="327"/>
      <c r="C814" s="307"/>
      <c r="D814" s="309"/>
      <c r="E814" s="85" t="s">
        <v>18</v>
      </c>
      <c r="F814" s="310"/>
      <c r="G814" s="309"/>
      <c r="H814" s="85">
        <v>2.2999999999999998</v>
      </c>
      <c r="I814" s="148">
        <v>0</v>
      </c>
      <c r="J814" s="85">
        <v>0</v>
      </c>
      <c r="K814" s="316"/>
    </row>
    <row r="815" spans="2:11" ht="18.75" customHeight="1" x14ac:dyDescent="0.25">
      <c r="B815" s="327"/>
      <c r="C815" s="307" t="s">
        <v>510</v>
      </c>
      <c r="D815" s="309" t="s">
        <v>152</v>
      </c>
      <c r="E815" s="85" t="s">
        <v>97</v>
      </c>
      <c r="F815" s="310" t="s">
        <v>96</v>
      </c>
      <c r="G815" s="309" t="s">
        <v>51</v>
      </c>
      <c r="H815" s="85"/>
      <c r="I815" s="5" t="s">
        <v>52</v>
      </c>
      <c r="J815" s="5" t="s">
        <v>52</v>
      </c>
      <c r="K815" s="315" t="s">
        <v>982</v>
      </c>
    </row>
    <row r="816" spans="2:11" ht="66.75" customHeight="1" x14ac:dyDescent="0.25">
      <c r="B816" s="327"/>
      <c r="C816" s="307"/>
      <c r="D816" s="309"/>
      <c r="E816" s="85" t="s">
        <v>18</v>
      </c>
      <c r="F816" s="310"/>
      <c r="G816" s="309"/>
      <c r="H816" s="85">
        <v>1.8</v>
      </c>
      <c r="I816" s="148">
        <v>0</v>
      </c>
      <c r="J816" s="85">
        <v>0</v>
      </c>
      <c r="K816" s="316"/>
    </row>
    <row r="817" spans="2:11" ht="18.75" customHeight="1" x14ac:dyDescent="0.25">
      <c r="B817" s="327"/>
      <c r="C817" s="307" t="s">
        <v>511</v>
      </c>
      <c r="D817" s="309" t="s">
        <v>152</v>
      </c>
      <c r="E817" s="85" t="s">
        <v>97</v>
      </c>
      <c r="F817" s="310" t="s">
        <v>96</v>
      </c>
      <c r="G817" s="309" t="s">
        <v>51</v>
      </c>
      <c r="H817" s="85"/>
      <c r="I817" s="5" t="s">
        <v>52</v>
      </c>
      <c r="J817" s="5" t="s">
        <v>52</v>
      </c>
      <c r="K817" s="315" t="s">
        <v>983</v>
      </c>
    </row>
    <row r="818" spans="2:11" ht="60.75" customHeight="1" x14ac:dyDescent="0.25">
      <c r="B818" s="327"/>
      <c r="C818" s="307"/>
      <c r="D818" s="309"/>
      <c r="E818" s="85" t="s">
        <v>18</v>
      </c>
      <c r="F818" s="310"/>
      <c r="G818" s="309"/>
      <c r="H818" s="85">
        <v>1.7</v>
      </c>
      <c r="I818" s="148">
        <v>0</v>
      </c>
      <c r="J818" s="85">
        <v>0</v>
      </c>
      <c r="K818" s="316"/>
    </row>
    <row r="819" spans="2:11" ht="18.75" customHeight="1" x14ac:dyDescent="0.25">
      <c r="B819" s="327"/>
      <c r="C819" s="307" t="s">
        <v>512</v>
      </c>
      <c r="D819" s="309" t="s">
        <v>152</v>
      </c>
      <c r="E819" s="85" t="s">
        <v>97</v>
      </c>
      <c r="F819" s="310" t="s">
        <v>96</v>
      </c>
      <c r="G819" s="309" t="s">
        <v>51</v>
      </c>
      <c r="H819" s="85"/>
      <c r="I819" s="5" t="s">
        <v>52</v>
      </c>
      <c r="J819" s="5" t="s">
        <v>52</v>
      </c>
      <c r="K819" s="315" t="s">
        <v>984</v>
      </c>
    </row>
    <row r="820" spans="2:11" ht="66" customHeight="1" x14ac:dyDescent="0.25">
      <c r="B820" s="327"/>
      <c r="C820" s="307"/>
      <c r="D820" s="309"/>
      <c r="E820" s="85" t="s">
        <v>18</v>
      </c>
      <c r="F820" s="310"/>
      <c r="G820" s="309"/>
      <c r="H820" s="85">
        <v>3.1</v>
      </c>
      <c r="I820" s="148">
        <v>0</v>
      </c>
      <c r="J820" s="85">
        <v>0</v>
      </c>
      <c r="K820" s="316"/>
    </row>
    <row r="821" spans="2:11" ht="18.75" customHeight="1" x14ac:dyDescent="0.25">
      <c r="B821" s="327"/>
      <c r="C821" s="307" t="s">
        <v>513</v>
      </c>
      <c r="D821" s="309" t="s">
        <v>152</v>
      </c>
      <c r="E821" s="85" t="s">
        <v>97</v>
      </c>
      <c r="F821" s="310" t="s">
        <v>96</v>
      </c>
      <c r="G821" s="309" t="s">
        <v>51</v>
      </c>
      <c r="H821" s="85"/>
      <c r="I821" s="5" t="s">
        <v>52</v>
      </c>
      <c r="J821" s="5" t="s">
        <v>52</v>
      </c>
      <c r="K821" s="315" t="s">
        <v>985</v>
      </c>
    </row>
    <row r="822" spans="2:11" ht="64.5" customHeight="1" x14ac:dyDescent="0.25">
      <c r="B822" s="327"/>
      <c r="C822" s="307"/>
      <c r="D822" s="309"/>
      <c r="E822" s="85" t="s">
        <v>18</v>
      </c>
      <c r="F822" s="310"/>
      <c r="G822" s="309"/>
      <c r="H822" s="85">
        <v>0.5</v>
      </c>
      <c r="I822" s="148">
        <v>0</v>
      </c>
      <c r="J822" s="85">
        <v>0</v>
      </c>
      <c r="K822" s="316"/>
    </row>
    <row r="823" spans="2:11" ht="18.75" customHeight="1" x14ac:dyDescent="0.25">
      <c r="B823" s="327"/>
      <c r="C823" s="307" t="s">
        <v>173</v>
      </c>
      <c r="D823" s="309" t="s">
        <v>152</v>
      </c>
      <c r="E823" s="85" t="s">
        <v>97</v>
      </c>
      <c r="F823" s="310" t="s">
        <v>96</v>
      </c>
      <c r="G823" s="309" t="s">
        <v>51</v>
      </c>
      <c r="H823" s="85"/>
      <c r="I823" s="5" t="s">
        <v>52</v>
      </c>
      <c r="J823" s="5" t="s">
        <v>52</v>
      </c>
      <c r="K823" s="315" t="s">
        <v>986</v>
      </c>
    </row>
    <row r="824" spans="2:11" ht="62.25" customHeight="1" x14ac:dyDescent="0.25">
      <c r="B824" s="327"/>
      <c r="C824" s="307"/>
      <c r="D824" s="309"/>
      <c r="E824" s="85" t="s">
        <v>18</v>
      </c>
      <c r="F824" s="310"/>
      <c r="G824" s="309"/>
      <c r="H824" s="85">
        <v>1.6</v>
      </c>
      <c r="I824" s="148">
        <v>0</v>
      </c>
      <c r="J824" s="85">
        <v>0</v>
      </c>
      <c r="K824" s="316"/>
    </row>
    <row r="825" spans="2:11" ht="18.75" customHeight="1" x14ac:dyDescent="0.25">
      <c r="B825" s="327"/>
      <c r="C825" s="307" t="s">
        <v>514</v>
      </c>
      <c r="D825" s="309" t="s">
        <v>152</v>
      </c>
      <c r="E825" s="85" t="s">
        <v>97</v>
      </c>
      <c r="F825" s="310" t="s">
        <v>96</v>
      </c>
      <c r="G825" s="309" t="s">
        <v>51</v>
      </c>
      <c r="H825" s="85"/>
      <c r="I825" s="5" t="s">
        <v>52</v>
      </c>
      <c r="J825" s="5" t="s">
        <v>52</v>
      </c>
      <c r="K825" s="315" t="s">
        <v>987</v>
      </c>
    </row>
    <row r="826" spans="2:11" ht="59.25" customHeight="1" x14ac:dyDescent="0.25">
      <c r="B826" s="327"/>
      <c r="C826" s="307"/>
      <c r="D826" s="309"/>
      <c r="E826" s="85" t="s">
        <v>18</v>
      </c>
      <c r="F826" s="310"/>
      <c r="G826" s="309"/>
      <c r="H826" s="85">
        <v>4.7</v>
      </c>
      <c r="I826" s="148">
        <v>0</v>
      </c>
      <c r="J826" s="85">
        <v>0</v>
      </c>
      <c r="K826" s="316"/>
    </row>
    <row r="827" spans="2:11" ht="18.75" customHeight="1" x14ac:dyDescent="0.25">
      <c r="B827" s="327"/>
      <c r="C827" s="307" t="s">
        <v>515</v>
      </c>
      <c r="D827" s="309" t="s">
        <v>152</v>
      </c>
      <c r="E827" s="85" t="s">
        <v>97</v>
      </c>
      <c r="F827" s="310" t="s">
        <v>96</v>
      </c>
      <c r="G827" s="309" t="s">
        <v>51</v>
      </c>
      <c r="H827" s="85"/>
      <c r="I827" s="5" t="s">
        <v>52</v>
      </c>
      <c r="J827" s="5" t="s">
        <v>52</v>
      </c>
      <c r="K827" s="315" t="s">
        <v>988</v>
      </c>
    </row>
    <row r="828" spans="2:11" ht="79.5" customHeight="1" x14ac:dyDescent="0.25">
      <c r="B828" s="327"/>
      <c r="C828" s="307"/>
      <c r="D828" s="309"/>
      <c r="E828" s="85" t="s">
        <v>18</v>
      </c>
      <c r="F828" s="310"/>
      <c r="G828" s="309"/>
      <c r="H828" s="85">
        <v>6.8</v>
      </c>
      <c r="I828" s="148">
        <v>0</v>
      </c>
      <c r="J828" s="85">
        <v>0</v>
      </c>
      <c r="K828" s="316"/>
    </row>
    <row r="829" spans="2:11" ht="18.75" customHeight="1" x14ac:dyDescent="0.25">
      <c r="B829" s="327"/>
      <c r="C829" s="307" t="s">
        <v>646</v>
      </c>
      <c r="D829" s="309" t="s">
        <v>152</v>
      </c>
      <c r="E829" s="85" t="s">
        <v>97</v>
      </c>
      <c r="F829" s="310" t="s">
        <v>96</v>
      </c>
      <c r="G829" s="309" t="s">
        <v>51</v>
      </c>
      <c r="H829" s="85"/>
      <c r="I829" s="5" t="s">
        <v>52</v>
      </c>
      <c r="J829" s="5" t="s">
        <v>52</v>
      </c>
      <c r="K829" s="315" t="s">
        <v>989</v>
      </c>
    </row>
    <row r="830" spans="2:11" ht="66" customHeight="1" x14ac:dyDescent="0.25">
      <c r="B830" s="327"/>
      <c r="C830" s="307"/>
      <c r="D830" s="309"/>
      <c r="E830" s="85" t="s">
        <v>18</v>
      </c>
      <c r="F830" s="310"/>
      <c r="G830" s="309"/>
      <c r="H830" s="85">
        <v>5.8</v>
      </c>
      <c r="I830" s="148">
        <v>0</v>
      </c>
      <c r="J830" s="85">
        <v>0</v>
      </c>
      <c r="K830" s="316"/>
    </row>
    <row r="831" spans="2:11" ht="18.75" customHeight="1" x14ac:dyDescent="0.25">
      <c r="B831" s="327"/>
      <c r="C831" s="307" t="s">
        <v>516</v>
      </c>
      <c r="D831" s="309" t="s">
        <v>152</v>
      </c>
      <c r="E831" s="85" t="s">
        <v>97</v>
      </c>
      <c r="F831" s="310" t="s">
        <v>96</v>
      </c>
      <c r="G831" s="309" t="s">
        <v>51</v>
      </c>
      <c r="H831" s="85"/>
      <c r="I831" s="5" t="s">
        <v>52</v>
      </c>
      <c r="J831" s="5" t="s">
        <v>52</v>
      </c>
      <c r="K831" s="315" t="s">
        <v>1009</v>
      </c>
    </row>
    <row r="832" spans="2:11" ht="62.25" customHeight="1" x14ac:dyDescent="0.25">
      <c r="B832" s="327"/>
      <c r="C832" s="307"/>
      <c r="D832" s="309"/>
      <c r="E832" s="85" t="s">
        <v>18</v>
      </c>
      <c r="F832" s="310"/>
      <c r="G832" s="309"/>
      <c r="H832" s="85">
        <v>2.2000000000000002</v>
      </c>
      <c r="I832" s="148">
        <v>0</v>
      </c>
      <c r="J832" s="85">
        <v>0</v>
      </c>
      <c r="K832" s="316"/>
    </row>
    <row r="833" spans="2:11" ht="18.75" customHeight="1" x14ac:dyDescent="0.25">
      <c r="B833" s="327"/>
      <c r="C833" s="307" t="s">
        <v>517</v>
      </c>
      <c r="D833" s="309" t="s">
        <v>152</v>
      </c>
      <c r="E833" s="85" t="s">
        <v>97</v>
      </c>
      <c r="F833" s="310" t="s">
        <v>96</v>
      </c>
      <c r="G833" s="309" t="s">
        <v>51</v>
      </c>
      <c r="H833" s="85"/>
      <c r="I833" s="5" t="s">
        <v>52</v>
      </c>
      <c r="J833" s="5" t="s">
        <v>52</v>
      </c>
      <c r="K833" s="315" t="s">
        <v>1010</v>
      </c>
    </row>
    <row r="834" spans="2:11" ht="64.5" customHeight="1" x14ac:dyDescent="0.25">
      <c r="B834" s="327"/>
      <c r="C834" s="307"/>
      <c r="D834" s="309"/>
      <c r="E834" s="85" t="s">
        <v>18</v>
      </c>
      <c r="F834" s="310"/>
      <c r="G834" s="309"/>
      <c r="H834" s="85">
        <v>17.5</v>
      </c>
      <c r="I834" s="148">
        <v>0</v>
      </c>
      <c r="J834" s="85">
        <v>0</v>
      </c>
      <c r="K834" s="316"/>
    </row>
    <row r="835" spans="2:11" ht="18.75" customHeight="1" x14ac:dyDescent="0.25">
      <c r="B835" s="327"/>
      <c r="C835" s="307" t="s">
        <v>518</v>
      </c>
      <c r="D835" s="309" t="s">
        <v>152</v>
      </c>
      <c r="E835" s="85" t="s">
        <v>97</v>
      </c>
      <c r="F835" s="310" t="s">
        <v>96</v>
      </c>
      <c r="G835" s="309" t="s">
        <v>51</v>
      </c>
      <c r="H835" s="85"/>
      <c r="I835" s="5" t="s">
        <v>52</v>
      </c>
      <c r="J835" s="5" t="s">
        <v>52</v>
      </c>
      <c r="K835" s="315" t="s">
        <v>990</v>
      </c>
    </row>
    <row r="836" spans="2:11" ht="57" customHeight="1" x14ac:dyDescent="0.25">
      <c r="B836" s="327"/>
      <c r="C836" s="307"/>
      <c r="D836" s="309"/>
      <c r="E836" s="85" t="s">
        <v>18</v>
      </c>
      <c r="F836" s="310"/>
      <c r="G836" s="309"/>
      <c r="H836" s="85">
        <v>4.5</v>
      </c>
      <c r="I836" s="148">
        <v>0</v>
      </c>
      <c r="J836" s="85">
        <v>0</v>
      </c>
      <c r="K836" s="316"/>
    </row>
    <row r="837" spans="2:11" ht="18.75" customHeight="1" x14ac:dyDescent="0.25">
      <c r="B837" s="327"/>
      <c r="C837" s="307" t="s">
        <v>174</v>
      </c>
      <c r="D837" s="309" t="s">
        <v>152</v>
      </c>
      <c r="E837" s="85" t="s">
        <v>97</v>
      </c>
      <c r="F837" s="310" t="s">
        <v>96</v>
      </c>
      <c r="G837" s="309" t="s">
        <v>51</v>
      </c>
      <c r="H837" s="85"/>
      <c r="I837" s="5" t="s">
        <v>52</v>
      </c>
      <c r="J837" s="5" t="s">
        <v>52</v>
      </c>
      <c r="K837" s="315" t="s">
        <v>1012</v>
      </c>
    </row>
    <row r="838" spans="2:11" ht="63.75" customHeight="1" x14ac:dyDescent="0.25">
      <c r="B838" s="327"/>
      <c r="C838" s="307"/>
      <c r="D838" s="309"/>
      <c r="E838" s="85" t="s">
        <v>18</v>
      </c>
      <c r="F838" s="310"/>
      <c r="G838" s="309"/>
      <c r="H838" s="3">
        <v>2</v>
      </c>
      <c r="I838" s="148">
        <v>0</v>
      </c>
      <c r="J838" s="85">
        <v>0</v>
      </c>
      <c r="K838" s="316"/>
    </row>
    <row r="839" spans="2:11" ht="18.75" customHeight="1" x14ac:dyDescent="0.25">
      <c r="B839" s="327"/>
      <c r="C839" s="307" t="s">
        <v>175</v>
      </c>
      <c r="D839" s="309" t="s">
        <v>152</v>
      </c>
      <c r="E839" s="85" t="s">
        <v>97</v>
      </c>
      <c r="F839" s="310" t="s">
        <v>96</v>
      </c>
      <c r="G839" s="309" t="s">
        <v>51</v>
      </c>
      <c r="H839" s="85"/>
      <c r="I839" s="5" t="s">
        <v>52</v>
      </c>
      <c r="J839" s="5" t="s">
        <v>52</v>
      </c>
      <c r="K839" s="315" t="s">
        <v>1011</v>
      </c>
    </row>
    <row r="840" spans="2:11" ht="64.5" customHeight="1" x14ac:dyDescent="0.25">
      <c r="B840" s="327"/>
      <c r="C840" s="307"/>
      <c r="D840" s="309"/>
      <c r="E840" s="85" t="s">
        <v>18</v>
      </c>
      <c r="F840" s="310"/>
      <c r="G840" s="309"/>
      <c r="H840" s="85">
        <v>1.2</v>
      </c>
      <c r="I840" s="148">
        <v>0</v>
      </c>
      <c r="J840" s="85">
        <v>0</v>
      </c>
      <c r="K840" s="316"/>
    </row>
    <row r="841" spans="2:11" ht="18.75" customHeight="1" x14ac:dyDescent="0.25">
      <c r="B841" s="327"/>
      <c r="C841" s="307" t="s">
        <v>176</v>
      </c>
      <c r="D841" s="309" t="s">
        <v>152</v>
      </c>
      <c r="E841" s="85" t="s">
        <v>97</v>
      </c>
      <c r="F841" s="310" t="s">
        <v>96</v>
      </c>
      <c r="G841" s="309" t="s">
        <v>51</v>
      </c>
      <c r="H841" s="85"/>
      <c r="I841" s="5" t="s">
        <v>52</v>
      </c>
      <c r="J841" s="5" t="s">
        <v>52</v>
      </c>
      <c r="K841" s="315" t="s">
        <v>991</v>
      </c>
    </row>
    <row r="842" spans="2:11" ht="64.5" customHeight="1" x14ac:dyDescent="0.25">
      <c r="B842" s="327"/>
      <c r="C842" s="307"/>
      <c r="D842" s="309"/>
      <c r="E842" s="85" t="s">
        <v>18</v>
      </c>
      <c r="F842" s="310"/>
      <c r="G842" s="309"/>
      <c r="H842" s="3">
        <v>2</v>
      </c>
      <c r="I842" s="148">
        <v>0</v>
      </c>
      <c r="J842" s="85">
        <v>0</v>
      </c>
      <c r="K842" s="316"/>
    </row>
    <row r="843" spans="2:11" ht="18.75" customHeight="1" x14ac:dyDescent="0.25">
      <c r="B843" s="327"/>
      <c r="C843" s="307" t="s">
        <v>519</v>
      </c>
      <c r="D843" s="309" t="s">
        <v>152</v>
      </c>
      <c r="E843" s="85" t="s">
        <v>97</v>
      </c>
      <c r="F843" s="310" t="s">
        <v>96</v>
      </c>
      <c r="G843" s="309" t="s">
        <v>51</v>
      </c>
      <c r="H843" s="85"/>
      <c r="I843" s="85"/>
      <c r="J843" s="85"/>
      <c r="K843" s="315" t="s">
        <v>1003</v>
      </c>
    </row>
    <row r="844" spans="2:11" ht="79.5" customHeight="1" x14ac:dyDescent="0.25">
      <c r="B844" s="327"/>
      <c r="C844" s="307"/>
      <c r="D844" s="309"/>
      <c r="E844" s="85" t="s">
        <v>18</v>
      </c>
      <c r="F844" s="310"/>
      <c r="G844" s="309"/>
      <c r="H844" s="85">
        <v>11.3</v>
      </c>
      <c r="I844" s="85">
        <v>11.3</v>
      </c>
      <c r="J844" s="3">
        <v>100</v>
      </c>
      <c r="K844" s="316"/>
    </row>
    <row r="845" spans="2:11" ht="18.75" customHeight="1" x14ac:dyDescent="0.25">
      <c r="B845" s="327"/>
      <c r="C845" s="307" t="s">
        <v>520</v>
      </c>
      <c r="D845" s="309" t="s">
        <v>152</v>
      </c>
      <c r="E845" s="85" t="s">
        <v>97</v>
      </c>
      <c r="F845" s="310" t="s">
        <v>96</v>
      </c>
      <c r="G845" s="309" t="s">
        <v>51</v>
      </c>
      <c r="H845" s="85"/>
      <c r="I845" s="5" t="s">
        <v>52</v>
      </c>
      <c r="J845" s="5" t="s">
        <v>52</v>
      </c>
      <c r="K845" s="315" t="s">
        <v>992</v>
      </c>
    </row>
    <row r="846" spans="2:11" ht="78.75" customHeight="1" x14ac:dyDescent="0.25">
      <c r="B846" s="327"/>
      <c r="C846" s="307"/>
      <c r="D846" s="309"/>
      <c r="E846" s="85" t="s">
        <v>18</v>
      </c>
      <c r="F846" s="310"/>
      <c r="G846" s="309"/>
      <c r="H846" s="85">
        <v>8.3000000000000007</v>
      </c>
      <c r="I846" s="148">
        <v>0</v>
      </c>
      <c r="J846" s="85">
        <v>0</v>
      </c>
      <c r="K846" s="316"/>
    </row>
    <row r="847" spans="2:11" ht="18.75" customHeight="1" x14ac:dyDescent="0.25">
      <c r="B847" s="327"/>
      <c r="C847" s="307" t="s">
        <v>177</v>
      </c>
      <c r="D847" s="309" t="s">
        <v>152</v>
      </c>
      <c r="E847" s="85" t="s">
        <v>97</v>
      </c>
      <c r="F847" s="310" t="s">
        <v>96</v>
      </c>
      <c r="G847" s="309" t="s">
        <v>51</v>
      </c>
      <c r="H847" s="85"/>
      <c r="I847" s="5" t="s">
        <v>52</v>
      </c>
      <c r="J847" s="5" t="s">
        <v>52</v>
      </c>
      <c r="K847" s="315" t="s">
        <v>1013</v>
      </c>
    </row>
    <row r="848" spans="2:11" ht="83.25" customHeight="1" x14ac:dyDescent="0.25">
      <c r="B848" s="327"/>
      <c r="C848" s="307"/>
      <c r="D848" s="309"/>
      <c r="E848" s="85" t="s">
        <v>18</v>
      </c>
      <c r="F848" s="310"/>
      <c r="G848" s="309"/>
      <c r="H848" s="85">
        <v>14</v>
      </c>
      <c r="I848" s="148">
        <v>0</v>
      </c>
      <c r="J848" s="85">
        <v>0</v>
      </c>
      <c r="K848" s="316"/>
    </row>
    <row r="849" spans="2:11" ht="18.75" customHeight="1" x14ac:dyDescent="0.25">
      <c r="B849" s="327"/>
      <c r="C849" s="307" t="s">
        <v>521</v>
      </c>
      <c r="D849" s="309" t="s">
        <v>152</v>
      </c>
      <c r="E849" s="85" t="s">
        <v>97</v>
      </c>
      <c r="F849" s="310" t="s">
        <v>96</v>
      </c>
      <c r="G849" s="309" t="s">
        <v>51</v>
      </c>
      <c r="H849" s="85"/>
      <c r="I849" s="5" t="s">
        <v>52</v>
      </c>
      <c r="J849" s="5" t="s">
        <v>52</v>
      </c>
      <c r="K849" s="315" t="s">
        <v>1014</v>
      </c>
    </row>
    <row r="850" spans="2:11" ht="79.5" customHeight="1" x14ac:dyDescent="0.25">
      <c r="B850" s="327"/>
      <c r="C850" s="307"/>
      <c r="D850" s="309"/>
      <c r="E850" s="85" t="s">
        <v>18</v>
      </c>
      <c r="F850" s="310"/>
      <c r="G850" s="309"/>
      <c r="H850" s="85">
        <v>8.6</v>
      </c>
      <c r="I850" s="148">
        <v>0</v>
      </c>
      <c r="J850" s="85">
        <v>0</v>
      </c>
      <c r="K850" s="316"/>
    </row>
    <row r="851" spans="2:11" ht="18.75" customHeight="1" x14ac:dyDescent="0.25">
      <c r="B851" s="327"/>
      <c r="C851" s="307" t="s">
        <v>522</v>
      </c>
      <c r="D851" s="309" t="s">
        <v>152</v>
      </c>
      <c r="E851" s="85" t="s">
        <v>97</v>
      </c>
      <c r="F851" s="310" t="s">
        <v>96</v>
      </c>
      <c r="G851" s="309" t="s">
        <v>51</v>
      </c>
      <c r="H851" s="85"/>
      <c r="I851" s="5" t="s">
        <v>52</v>
      </c>
      <c r="J851" s="5" t="s">
        <v>52</v>
      </c>
      <c r="K851" s="315" t="s">
        <v>1015</v>
      </c>
    </row>
    <row r="852" spans="2:11" ht="87" customHeight="1" x14ac:dyDescent="0.25">
      <c r="B852" s="327"/>
      <c r="C852" s="307"/>
      <c r="D852" s="309"/>
      <c r="E852" s="85" t="s">
        <v>18</v>
      </c>
      <c r="F852" s="310"/>
      <c r="G852" s="309"/>
      <c r="H852" s="85">
        <v>2.8</v>
      </c>
      <c r="I852" s="148">
        <v>0</v>
      </c>
      <c r="J852" s="85">
        <v>0</v>
      </c>
      <c r="K852" s="316"/>
    </row>
    <row r="853" spans="2:11" ht="18.75" customHeight="1" x14ac:dyDescent="0.25">
      <c r="B853" s="327"/>
      <c r="C853" s="307" t="s">
        <v>523</v>
      </c>
      <c r="D853" s="309" t="s">
        <v>152</v>
      </c>
      <c r="E853" s="85" t="s">
        <v>97</v>
      </c>
      <c r="F853" s="310" t="s">
        <v>96</v>
      </c>
      <c r="G853" s="309" t="s">
        <v>51</v>
      </c>
      <c r="H853" s="85"/>
      <c r="I853" s="5" t="s">
        <v>52</v>
      </c>
      <c r="J853" s="5" t="s">
        <v>52</v>
      </c>
      <c r="K853" s="315" t="s">
        <v>1016</v>
      </c>
    </row>
    <row r="854" spans="2:11" ht="75.75" customHeight="1" x14ac:dyDescent="0.25">
      <c r="B854" s="327"/>
      <c r="C854" s="307"/>
      <c r="D854" s="309"/>
      <c r="E854" s="85" t="s">
        <v>18</v>
      </c>
      <c r="F854" s="310"/>
      <c r="G854" s="309"/>
      <c r="H854" s="85">
        <v>5.3</v>
      </c>
      <c r="I854" s="148">
        <v>0</v>
      </c>
      <c r="J854" s="85">
        <v>0</v>
      </c>
      <c r="K854" s="316"/>
    </row>
    <row r="855" spans="2:11" ht="18.75" customHeight="1" x14ac:dyDescent="0.25">
      <c r="B855" s="327"/>
      <c r="C855" s="307" t="s">
        <v>524</v>
      </c>
      <c r="D855" s="309" t="s">
        <v>152</v>
      </c>
      <c r="E855" s="85" t="s">
        <v>97</v>
      </c>
      <c r="F855" s="310" t="s">
        <v>96</v>
      </c>
      <c r="G855" s="309" t="s">
        <v>51</v>
      </c>
      <c r="H855" s="85"/>
      <c r="I855" s="5" t="s">
        <v>52</v>
      </c>
      <c r="J855" s="5" t="s">
        <v>52</v>
      </c>
      <c r="K855" s="315" t="s">
        <v>1017</v>
      </c>
    </row>
    <row r="856" spans="2:11" ht="78.75" customHeight="1" x14ac:dyDescent="0.25">
      <c r="B856" s="327"/>
      <c r="C856" s="307"/>
      <c r="D856" s="309"/>
      <c r="E856" s="85" t="s">
        <v>18</v>
      </c>
      <c r="F856" s="310"/>
      <c r="G856" s="309"/>
      <c r="H856" s="85">
        <v>14.3</v>
      </c>
      <c r="I856" s="148">
        <v>0</v>
      </c>
      <c r="J856" s="85">
        <v>0</v>
      </c>
      <c r="K856" s="316"/>
    </row>
    <row r="857" spans="2:11" ht="18.75" customHeight="1" x14ac:dyDescent="0.25">
      <c r="B857" s="327"/>
      <c r="C857" s="307" t="s">
        <v>178</v>
      </c>
      <c r="D857" s="309" t="s">
        <v>152</v>
      </c>
      <c r="E857" s="85" t="s">
        <v>97</v>
      </c>
      <c r="F857" s="310" t="s">
        <v>96</v>
      </c>
      <c r="G857" s="309" t="s">
        <v>51</v>
      </c>
      <c r="H857" s="85"/>
      <c r="I857" s="5" t="s">
        <v>52</v>
      </c>
      <c r="J857" s="5" t="s">
        <v>52</v>
      </c>
      <c r="K857" s="315" t="s">
        <v>993</v>
      </c>
    </row>
    <row r="858" spans="2:11" ht="64.5" customHeight="1" x14ac:dyDescent="0.25">
      <c r="B858" s="327"/>
      <c r="C858" s="307"/>
      <c r="D858" s="309"/>
      <c r="E858" s="85" t="s">
        <v>18</v>
      </c>
      <c r="F858" s="310"/>
      <c r="G858" s="309"/>
      <c r="H858" s="85">
        <v>11.2</v>
      </c>
      <c r="I858" s="148">
        <v>0</v>
      </c>
      <c r="J858" s="85">
        <v>0</v>
      </c>
      <c r="K858" s="316"/>
    </row>
    <row r="859" spans="2:11" ht="18.75" customHeight="1" x14ac:dyDescent="0.25">
      <c r="B859" s="327"/>
      <c r="C859" s="307" t="s">
        <v>525</v>
      </c>
      <c r="D859" s="309" t="s">
        <v>152</v>
      </c>
      <c r="E859" s="85" t="s">
        <v>97</v>
      </c>
      <c r="F859" s="310" t="s">
        <v>96</v>
      </c>
      <c r="G859" s="309" t="s">
        <v>51</v>
      </c>
      <c r="H859" s="85"/>
      <c r="I859" s="5" t="s">
        <v>52</v>
      </c>
      <c r="J859" s="5" t="s">
        <v>52</v>
      </c>
      <c r="K859" s="315" t="s">
        <v>1019</v>
      </c>
    </row>
    <row r="860" spans="2:11" ht="81.75" customHeight="1" x14ac:dyDescent="0.25">
      <c r="B860" s="327"/>
      <c r="C860" s="307"/>
      <c r="D860" s="309"/>
      <c r="E860" s="85" t="s">
        <v>18</v>
      </c>
      <c r="F860" s="310"/>
      <c r="G860" s="309"/>
      <c r="H860" s="85">
        <v>6.7</v>
      </c>
      <c r="I860" s="148">
        <v>0</v>
      </c>
      <c r="J860" s="85">
        <v>0</v>
      </c>
      <c r="K860" s="316"/>
    </row>
    <row r="861" spans="2:11" ht="18.75" customHeight="1" x14ac:dyDescent="0.25">
      <c r="B861" s="327"/>
      <c r="C861" s="307" t="s">
        <v>179</v>
      </c>
      <c r="D861" s="309" t="s">
        <v>152</v>
      </c>
      <c r="E861" s="85" t="s">
        <v>97</v>
      </c>
      <c r="F861" s="310" t="s">
        <v>96</v>
      </c>
      <c r="G861" s="309" t="s">
        <v>51</v>
      </c>
      <c r="H861" s="85"/>
      <c r="I861" s="5" t="s">
        <v>52</v>
      </c>
      <c r="J861" s="5" t="s">
        <v>52</v>
      </c>
      <c r="K861" s="315" t="s">
        <v>1018</v>
      </c>
    </row>
    <row r="862" spans="2:11" ht="81" customHeight="1" x14ac:dyDescent="0.25">
      <c r="B862" s="327"/>
      <c r="C862" s="307"/>
      <c r="D862" s="309"/>
      <c r="E862" s="85" t="s">
        <v>18</v>
      </c>
      <c r="F862" s="310"/>
      <c r="G862" s="309"/>
      <c r="H862" s="85">
        <v>8.1999999999999993</v>
      </c>
      <c r="I862" s="148">
        <v>0</v>
      </c>
      <c r="J862" s="85">
        <v>0</v>
      </c>
      <c r="K862" s="316"/>
    </row>
    <row r="863" spans="2:11" ht="18.75" customHeight="1" x14ac:dyDescent="0.25">
      <c r="B863" s="327"/>
      <c r="C863" s="307" t="s">
        <v>647</v>
      </c>
      <c r="D863" s="309" t="s">
        <v>152</v>
      </c>
      <c r="E863" s="85" t="s">
        <v>97</v>
      </c>
      <c r="F863" s="310" t="s">
        <v>96</v>
      </c>
      <c r="G863" s="309" t="s">
        <v>51</v>
      </c>
      <c r="H863" s="85">
        <v>29.9</v>
      </c>
      <c r="I863" s="5" t="s">
        <v>52</v>
      </c>
      <c r="J863" s="5" t="s">
        <v>52</v>
      </c>
      <c r="K863" s="315" t="s">
        <v>994</v>
      </c>
    </row>
    <row r="864" spans="2:11" ht="53.25" customHeight="1" x14ac:dyDescent="0.25">
      <c r="B864" s="327"/>
      <c r="C864" s="307"/>
      <c r="D864" s="309"/>
      <c r="E864" s="85" t="s">
        <v>18</v>
      </c>
      <c r="F864" s="310"/>
      <c r="G864" s="309"/>
      <c r="H864" s="85">
        <v>1382</v>
      </c>
      <c r="I864" s="148">
        <v>0</v>
      </c>
      <c r="J864" s="85">
        <v>0</v>
      </c>
      <c r="K864" s="316"/>
    </row>
    <row r="865" spans="1:11" ht="33.75" customHeight="1" x14ac:dyDescent="0.25">
      <c r="B865" s="327"/>
      <c r="C865" s="307" t="s">
        <v>526</v>
      </c>
      <c r="D865" s="309" t="s">
        <v>152</v>
      </c>
      <c r="E865" s="85" t="s">
        <v>97</v>
      </c>
      <c r="F865" s="310" t="s">
        <v>96</v>
      </c>
      <c r="G865" s="309" t="s">
        <v>51</v>
      </c>
      <c r="H865" s="85">
        <v>36.5</v>
      </c>
      <c r="I865" s="5" t="s">
        <v>52</v>
      </c>
      <c r="J865" s="5" t="s">
        <v>52</v>
      </c>
      <c r="K865" s="315" t="s">
        <v>994</v>
      </c>
    </row>
    <row r="866" spans="1:11" ht="46.5" customHeight="1" x14ac:dyDescent="0.25">
      <c r="B866" s="327"/>
      <c r="C866" s="307"/>
      <c r="D866" s="309"/>
      <c r="E866" s="85" t="s">
        <v>18</v>
      </c>
      <c r="F866" s="310"/>
      <c r="G866" s="309"/>
      <c r="H866" s="85">
        <v>1378.6</v>
      </c>
      <c r="I866" s="148">
        <v>0</v>
      </c>
      <c r="J866" s="85">
        <v>0</v>
      </c>
      <c r="K866" s="316"/>
    </row>
    <row r="867" spans="1:11" ht="33" customHeight="1" x14ac:dyDescent="0.25">
      <c r="B867" s="327"/>
      <c r="C867" s="307" t="s">
        <v>180</v>
      </c>
      <c r="D867" s="309" t="s">
        <v>152</v>
      </c>
      <c r="E867" s="85" t="s">
        <v>97</v>
      </c>
      <c r="F867" s="310" t="s">
        <v>96</v>
      </c>
      <c r="G867" s="309" t="s">
        <v>51</v>
      </c>
      <c r="H867" s="85">
        <v>10.7</v>
      </c>
      <c r="I867" s="5" t="s">
        <v>52</v>
      </c>
      <c r="J867" s="5" t="s">
        <v>52</v>
      </c>
      <c r="K867" s="315" t="s">
        <v>994</v>
      </c>
    </row>
    <row r="868" spans="1:11" ht="46.5" customHeight="1" x14ac:dyDescent="0.25">
      <c r="B868" s="327"/>
      <c r="C868" s="307"/>
      <c r="D868" s="309"/>
      <c r="E868" s="85" t="s">
        <v>18</v>
      </c>
      <c r="F868" s="310"/>
      <c r="G868" s="309"/>
      <c r="H868" s="85">
        <v>809.8</v>
      </c>
      <c r="I868" s="148">
        <v>0</v>
      </c>
      <c r="J868" s="85">
        <v>0</v>
      </c>
      <c r="K868" s="316"/>
    </row>
    <row r="869" spans="1:11" ht="18.75" customHeight="1" x14ac:dyDescent="0.25">
      <c r="B869" s="327"/>
      <c r="C869" s="307" t="s">
        <v>783</v>
      </c>
      <c r="D869" s="309" t="s">
        <v>152</v>
      </c>
      <c r="E869" s="85" t="s">
        <v>97</v>
      </c>
      <c r="F869" s="310" t="s">
        <v>96</v>
      </c>
      <c r="G869" s="309" t="s">
        <v>51</v>
      </c>
      <c r="H869" s="85">
        <v>18.100000000000001</v>
      </c>
      <c r="I869" s="5" t="s">
        <v>52</v>
      </c>
      <c r="J869" s="5" t="s">
        <v>52</v>
      </c>
      <c r="K869" s="332" t="s">
        <v>995</v>
      </c>
    </row>
    <row r="870" spans="1:11" ht="40.5" customHeight="1" x14ac:dyDescent="0.25">
      <c r="B870" s="327"/>
      <c r="C870" s="307"/>
      <c r="D870" s="309"/>
      <c r="E870" s="85" t="s">
        <v>18</v>
      </c>
      <c r="F870" s="310"/>
      <c r="G870" s="309"/>
      <c r="H870" s="85">
        <v>1849.1</v>
      </c>
      <c r="I870" s="148">
        <v>0</v>
      </c>
      <c r="J870" s="85">
        <v>0</v>
      </c>
      <c r="K870" s="333"/>
    </row>
    <row r="871" spans="1:11" ht="18.75" customHeight="1" x14ac:dyDescent="0.25">
      <c r="B871" s="327"/>
      <c r="C871" s="307" t="s">
        <v>181</v>
      </c>
      <c r="D871" s="309" t="s">
        <v>152</v>
      </c>
      <c r="E871" s="85" t="s">
        <v>97</v>
      </c>
      <c r="F871" s="310" t="s">
        <v>96</v>
      </c>
      <c r="G871" s="309" t="s">
        <v>51</v>
      </c>
      <c r="H871" s="85">
        <v>22</v>
      </c>
      <c r="I871" s="5" t="s">
        <v>52</v>
      </c>
      <c r="J871" s="5" t="s">
        <v>52</v>
      </c>
      <c r="K871" s="332" t="s">
        <v>995</v>
      </c>
    </row>
    <row r="872" spans="1:11" ht="44.25" customHeight="1" x14ac:dyDescent="0.25">
      <c r="B872" s="327"/>
      <c r="C872" s="307"/>
      <c r="D872" s="309"/>
      <c r="E872" s="85" t="s">
        <v>18</v>
      </c>
      <c r="F872" s="310"/>
      <c r="G872" s="309"/>
      <c r="H872" s="85">
        <v>1764.3</v>
      </c>
      <c r="I872" s="148">
        <v>0</v>
      </c>
      <c r="J872" s="85">
        <v>0</v>
      </c>
      <c r="K872" s="333"/>
    </row>
    <row r="873" spans="1:11" ht="43.5" customHeight="1" x14ac:dyDescent="0.25">
      <c r="B873" s="327"/>
      <c r="C873" s="307" t="s">
        <v>782</v>
      </c>
      <c r="D873" s="309" t="s">
        <v>152</v>
      </c>
      <c r="E873" s="85" t="s">
        <v>97</v>
      </c>
      <c r="F873" s="310" t="s">
        <v>96</v>
      </c>
      <c r="G873" s="309" t="s">
        <v>51</v>
      </c>
      <c r="H873" s="85">
        <v>18.399999999999999</v>
      </c>
      <c r="I873" s="5" t="s">
        <v>52</v>
      </c>
      <c r="J873" s="5" t="s">
        <v>52</v>
      </c>
      <c r="K873" s="332" t="s">
        <v>995</v>
      </c>
    </row>
    <row r="874" spans="1:11" ht="39" customHeight="1" x14ac:dyDescent="0.25">
      <c r="B874" s="327"/>
      <c r="C874" s="307"/>
      <c r="D874" s="309"/>
      <c r="E874" s="85" t="s">
        <v>18</v>
      </c>
      <c r="F874" s="310"/>
      <c r="G874" s="309"/>
      <c r="H874" s="85">
        <v>809.8</v>
      </c>
      <c r="I874" s="148">
        <v>0</v>
      </c>
      <c r="J874" s="85">
        <v>0</v>
      </c>
      <c r="K874" s="333"/>
    </row>
    <row r="875" spans="1:11" ht="18.75" customHeight="1" x14ac:dyDescent="0.25">
      <c r="B875" s="327"/>
      <c r="C875" s="307" t="s">
        <v>527</v>
      </c>
      <c r="D875" s="309" t="s">
        <v>152</v>
      </c>
      <c r="E875" s="85" t="s">
        <v>97</v>
      </c>
      <c r="F875" s="310" t="s">
        <v>96</v>
      </c>
      <c r="G875" s="309" t="s">
        <v>51</v>
      </c>
      <c r="H875" s="85"/>
      <c r="I875" s="85"/>
      <c r="J875" s="85"/>
      <c r="K875" s="315" t="s">
        <v>1004</v>
      </c>
    </row>
    <row r="876" spans="1:11" ht="64.5" customHeight="1" x14ac:dyDescent="0.25">
      <c r="B876" s="327"/>
      <c r="C876" s="307"/>
      <c r="D876" s="309"/>
      <c r="E876" s="85" t="s">
        <v>18</v>
      </c>
      <c r="F876" s="310"/>
      <c r="G876" s="309"/>
      <c r="H876" s="85">
        <v>0.5</v>
      </c>
      <c r="I876" s="148">
        <v>0.5</v>
      </c>
      <c r="J876" s="3">
        <v>100</v>
      </c>
      <c r="K876" s="316"/>
    </row>
    <row r="877" spans="1:11" s="9" customFormat="1" ht="19.5" x14ac:dyDescent="0.25">
      <c r="A877" s="9" t="s">
        <v>1033</v>
      </c>
      <c r="B877" s="32"/>
      <c r="C877" s="13" t="s">
        <v>100</v>
      </c>
      <c r="D877" s="14" t="s">
        <v>89</v>
      </c>
      <c r="E877" s="14" t="s">
        <v>18</v>
      </c>
      <c r="F877" s="14" t="s">
        <v>89</v>
      </c>
      <c r="G877" s="14" t="s">
        <v>89</v>
      </c>
      <c r="H877" s="24">
        <f>H878+H879+0+H880</f>
        <v>9798.5000000000055</v>
      </c>
      <c r="I877" s="24">
        <f>I878+I879+0+I880</f>
        <v>579.80000000000007</v>
      </c>
      <c r="J877" s="190">
        <v>5.8</v>
      </c>
      <c r="K877" s="24"/>
    </row>
    <row r="878" spans="1:11" s="9" customFormat="1" ht="19.5" x14ac:dyDescent="0.25">
      <c r="A878" s="9" t="s">
        <v>1033</v>
      </c>
      <c r="B878" s="71"/>
      <c r="C878" s="13" t="s">
        <v>53</v>
      </c>
      <c r="D878" s="14" t="s">
        <v>89</v>
      </c>
      <c r="E878" s="14" t="s">
        <v>18</v>
      </c>
      <c r="F878" s="14" t="s">
        <v>89</v>
      </c>
      <c r="G878" s="14" t="s">
        <v>89</v>
      </c>
      <c r="H878" s="24">
        <f t="shared" ref="H878:J879" si="52">H724</f>
        <v>500</v>
      </c>
      <c r="I878" s="24">
        <f t="shared" si="52"/>
        <v>500</v>
      </c>
      <c r="J878" s="191">
        <f t="shared" si="52"/>
        <v>100</v>
      </c>
      <c r="K878" s="24"/>
    </row>
    <row r="879" spans="1:11" s="9" customFormat="1" ht="19.5" x14ac:dyDescent="0.25">
      <c r="A879" s="9" t="s">
        <v>1033</v>
      </c>
      <c r="B879" s="71"/>
      <c r="C879" s="13" t="s">
        <v>75</v>
      </c>
      <c r="D879" s="14" t="s">
        <v>89</v>
      </c>
      <c r="E879" s="14" t="s">
        <v>18</v>
      </c>
      <c r="F879" s="14" t="s">
        <v>89</v>
      </c>
      <c r="G879" s="14" t="s">
        <v>89</v>
      </c>
      <c r="H879" s="24">
        <f t="shared" si="52"/>
        <v>55.6</v>
      </c>
      <c r="I879" s="24">
        <f t="shared" si="52"/>
        <v>55.6</v>
      </c>
      <c r="J879" s="191">
        <f t="shared" si="52"/>
        <v>100</v>
      </c>
      <c r="K879" s="24"/>
    </row>
    <row r="880" spans="1:11" ht="19.5" x14ac:dyDescent="0.25">
      <c r="A880" s="9" t="s">
        <v>1033</v>
      </c>
      <c r="B880" s="71"/>
      <c r="C880" s="13" t="s">
        <v>99</v>
      </c>
      <c r="D880" s="14" t="s">
        <v>89</v>
      </c>
      <c r="E880" s="14" t="s">
        <v>18</v>
      </c>
      <c r="F880" s="14" t="s">
        <v>89</v>
      </c>
      <c r="G880" s="14" t="s">
        <v>89</v>
      </c>
      <c r="H880" s="24">
        <f>H876+H874+H872+H870+H868+H866+H864+0+H862+H860+H858+H856+H854+H852+H850+H848+H846+H844+H842+H840+H838+H836+H834+H832+H830+H828+H826+H824+H822+H820+H818+H816+H814+H812+H810+H808+H806+H804+H802+H800+H798+H796+H794+H792+H790+H788+H786+H784+H782+H780+H778+H776+H774+H772+H770+H768+H766+H764+H762+H760+H758+H756+H754+H752+H750+H748+H746+H744+H742+H740+H738+H736+H734+H732+H730+H728</f>
        <v>9242.9000000000051</v>
      </c>
      <c r="I880" s="24">
        <f>I876+I874+I872+I870+I868+I866+I864+0+I862+I860+I858+I856+I854+I852+I850+I848+I846+I844+I842+I840+I838+I836+I834+I832+I830+I828+I826+I824+I822+I820+I818+I816+I814+I812+I810+I808+I806+I804+I802+I800+I798+I796+I794+I792+I790+I788+I786+I784+I782+I780+I778+I776+I774+I772+I770+I768+I766+I764+I762+I760+I758+I756+I754+I752+I750+I748+I746+I744+I742+I740+I738+I736+I734+I732+I730+I728</f>
        <v>24.200000000000003</v>
      </c>
      <c r="J880" s="190">
        <v>0.3</v>
      </c>
      <c r="K880" s="24"/>
    </row>
    <row r="881" spans="1:11" ht="21.75" customHeight="1" x14ac:dyDescent="0.25">
      <c r="A881" s="9" t="s">
        <v>1033</v>
      </c>
      <c r="B881" s="71"/>
      <c r="C881" s="13" t="s">
        <v>8</v>
      </c>
      <c r="D881" s="14" t="s">
        <v>89</v>
      </c>
      <c r="E881" s="14" t="s">
        <v>67</v>
      </c>
      <c r="F881" s="14" t="s">
        <v>89</v>
      </c>
      <c r="G881" s="14" t="s">
        <v>89</v>
      </c>
      <c r="H881" s="97">
        <v>30</v>
      </c>
      <c r="I881" s="97">
        <v>30</v>
      </c>
      <c r="J881" s="191" t="s">
        <v>52</v>
      </c>
      <c r="K881" s="97"/>
    </row>
    <row r="882" spans="1:11" ht="96" customHeight="1" x14ac:dyDescent="0.25">
      <c r="B882" s="85">
        <v>27</v>
      </c>
      <c r="C882" s="108" t="s">
        <v>528</v>
      </c>
      <c r="D882" s="85" t="s">
        <v>142</v>
      </c>
      <c r="E882" s="85" t="s">
        <v>574</v>
      </c>
      <c r="F882" s="74" t="s">
        <v>96</v>
      </c>
      <c r="G882" s="5" t="s">
        <v>89</v>
      </c>
      <c r="H882" s="85">
        <v>0.55000000000000004</v>
      </c>
      <c r="I882" s="148" t="s">
        <v>52</v>
      </c>
      <c r="J882" s="85" t="s">
        <v>52</v>
      </c>
      <c r="K882" s="85" t="s">
        <v>52</v>
      </c>
    </row>
    <row r="883" spans="1:11" x14ac:dyDescent="0.25">
      <c r="A883" t="s">
        <v>1034</v>
      </c>
      <c r="B883" s="12"/>
      <c r="C883" s="337" t="s">
        <v>289</v>
      </c>
      <c r="D883" s="338"/>
      <c r="E883" s="338"/>
      <c r="F883" s="338"/>
      <c r="G883" s="338"/>
      <c r="H883" s="338"/>
      <c r="I883" s="338"/>
      <c r="J883" s="338"/>
      <c r="K883" s="338"/>
    </row>
    <row r="884" spans="1:11" x14ac:dyDescent="0.3">
      <c r="A884" t="s">
        <v>1035</v>
      </c>
      <c r="B884" s="11"/>
      <c r="C884" s="345" t="s">
        <v>143</v>
      </c>
      <c r="D884" s="346"/>
      <c r="E884" s="346"/>
      <c r="F884" s="346"/>
      <c r="G884" s="346"/>
      <c r="H884" s="346"/>
      <c r="I884" s="346"/>
      <c r="J884" s="346"/>
      <c r="K884" s="346"/>
    </row>
    <row r="885" spans="1:11" s="9" customFormat="1" ht="101.25" customHeight="1" x14ac:dyDescent="0.25">
      <c r="B885" s="5"/>
      <c r="C885" s="108" t="s">
        <v>529</v>
      </c>
      <c r="D885" s="85" t="s">
        <v>3</v>
      </c>
      <c r="E885" s="85" t="s">
        <v>4</v>
      </c>
      <c r="F885" s="74" t="s">
        <v>96</v>
      </c>
      <c r="G885" s="5" t="s">
        <v>89</v>
      </c>
      <c r="H885" s="85" t="s">
        <v>733</v>
      </c>
      <c r="I885" s="268" t="s">
        <v>52</v>
      </c>
      <c r="J885" s="263" t="s">
        <v>52</v>
      </c>
      <c r="K885" s="263" t="s">
        <v>52</v>
      </c>
    </row>
    <row r="886" spans="1:11" s="70" customFormat="1" ht="57.75" customHeight="1" x14ac:dyDescent="0.25">
      <c r="B886" s="309"/>
      <c r="C886" s="307" t="s">
        <v>342</v>
      </c>
      <c r="D886" s="309" t="s">
        <v>3</v>
      </c>
      <c r="E886" s="85" t="s">
        <v>569</v>
      </c>
      <c r="F886" s="309" t="s">
        <v>96</v>
      </c>
      <c r="G886" s="309" t="s">
        <v>84</v>
      </c>
      <c r="H886" s="85">
        <v>11</v>
      </c>
      <c r="I886" s="85">
        <v>9</v>
      </c>
      <c r="J886" s="3">
        <f>I886/H886%</f>
        <v>81.818181818181813</v>
      </c>
      <c r="K886" s="334" t="s">
        <v>1101</v>
      </c>
    </row>
    <row r="887" spans="1:11" s="70" customFormat="1" ht="48.75" customHeight="1" x14ac:dyDescent="0.25">
      <c r="B887" s="309"/>
      <c r="C887" s="307"/>
      <c r="D887" s="309"/>
      <c r="E887" s="309" t="s">
        <v>18</v>
      </c>
      <c r="F887" s="309"/>
      <c r="G887" s="309"/>
      <c r="H887" s="3">
        <v>6</v>
      </c>
      <c r="I887" s="3">
        <v>6</v>
      </c>
      <c r="J887" s="3">
        <f t="shared" ref="J887:J888" si="53">I887/H887%</f>
        <v>100</v>
      </c>
      <c r="K887" s="335"/>
    </row>
    <row r="888" spans="1:11" s="70" customFormat="1" ht="52.5" customHeight="1" x14ac:dyDescent="0.25">
      <c r="B888" s="309"/>
      <c r="C888" s="307"/>
      <c r="D888" s="309"/>
      <c r="E888" s="309"/>
      <c r="F888" s="309"/>
      <c r="G888" s="309"/>
      <c r="H888" s="3">
        <v>12.25</v>
      </c>
      <c r="I888" s="3">
        <v>9.25</v>
      </c>
      <c r="J888" s="3">
        <f t="shared" si="53"/>
        <v>75.510204081632651</v>
      </c>
      <c r="K888" s="336"/>
    </row>
    <row r="889" spans="1:11" s="70" customFormat="1" ht="19.5" x14ac:dyDescent="0.25">
      <c r="A889" s="9" t="s">
        <v>1033</v>
      </c>
      <c r="B889" s="71"/>
      <c r="C889" s="13" t="s">
        <v>7</v>
      </c>
      <c r="D889" s="14" t="s">
        <v>89</v>
      </c>
      <c r="E889" s="14" t="s">
        <v>18</v>
      </c>
      <c r="F889" s="14" t="s">
        <v>89</v>
      </c>
      <c r="G889" s="14" t="s">
        <v>89</v>
      </c>
      <c r="H889" s="24">
        <f>H890+H891</f>
        <v>18.25</v>
      </c>
      <c r="I889" s="24">
        <f>I890+I891</f>
        <v>15.25</v>
      </c>
      <c r="J889" s="24">
        <f>I889/H889*100</f>
        <v>83.561643835616437</v>
      </c>
      <c r="K889" s="24"/>
    </row>
    <row r="890" spans="1:11" s="9" customFormat="1" ht="19.5" x14ac:dyDescent="0.25">
      <c r="A890" s="9" t="s">
        <v>1033</v>
      </c>
      <c r="B890" s="71"/>
      <c r="C890" s="13" t="s">
        <v>75</v>
      </c>
      <c r="D890" s="14" t="s">
        <v>89</v>
      </c>
      <c r="E890" s="14" t="s">
        <v>18</v>
      </c>
      <c r="F890" s="14" t="s">
        <v>89</v>
      </c>
      <c r="G890" s="14" t="s">
        <v>89</v>
      </c>
      <c r="H890" s="24">
        <f>H887</f>
        <v>6</v>
      </c>
      <c r="I890" s="24">
        <f>I887</f>
        <v>6</v>
      </c>
      <c r="J890" s="24">
        <f t="shared" ref="J890:J891" si="54">I890/H890*100</f>
        <v>100</v>
      </c>
      <c r="K890" s="24"/>
    </row>
    <row r="891" spans="1:11" s="9" customFormat="1" ht="19.5" x14ac:dyDescent="0.25">
      <c r="A891" s="9" t="s">
        <v>1033</v>
      </c>
      <c r="B891" s="71"/>
      <c r="C891" s="13" t="s">
        <v>301</v>
      </c>
      <c r="D891" s="14" t="s">
        <v>89</v>
      </c>
      <c r="E891" s="14" t="s">
        <v>18</v>
      </c>
      <c r="F891" s="14" t="s">
        <v>89</v>
      </c>
      <c r="G891" s="14" t="s">
        <v>89</v>
      </c>
      <c r="H891" s="24">
        <f>H888</f>
        <v>12.25</v>
      </c>
      <c r="I891" s="24">
        <f>I888</f>
        <v>9.25</v>
      </c>
      <c r="J891" s="24">
        <f t="shared" si="54"/>
        <v>75.510204081632651</v>
      </c>
      <c r="K891" s="24"/>
    </row>
    <row r="892" spans="1:11" ht="19.5" x14ac:dyDescent="0.25">
      <c r="A892" t="s">
        <v>1030</v>
      </c>
      <c r="B892" s="117"/>
      <c r="C892" s="35" t="s">
        <v>324</v>
      </c>
      <c r="D892" s="117" t="s">
        <v>89</v>
      </c>
      <c r="E892" s="117" t="s">
        <v>18</v>
      </c>
      <c r="F892" s="233" t="s">
        <v>89</v>
      </c>
      <c r="G892" s="233" t="s">
        <v>89</v>
      </c>
      <c r="H892" s="78">
        <f>H893+H894+H895+H896</f>
        <v>9946.9500000000044</v>
      </c>
      <c r="I892" s="78">
        <f>I893+I894+I895+I896</f>
        <v>725.25</v>
      </c>
      <c r="J892" s="78">
        <f>I892/H892*100</f>
        <v>7.2911797083528089</v>
      </c>
      <c r="K892" s="78"/>
    </row>
    <row r="893" spans="1:11" ht="19.5" x14ac:dyDescent="0.25">
      <c r="A893" t="s">
        <v>1030</v>
      </c>
      <c r="B893" s="117"/>
      <c r="C893" s="35" t="s">
        <v>53</v>
      </c>
      <c r="D893" s="233" t="s">
        <v>89</v>
      </c>
      <c r="E893" s="117" t="s">
        <v>18</v>
      </c>
      <c r="F893" s="233" t="s">
        <v>89</v>
      </c>
      <c r="G893" s="233" t="s">
        <v>89</v>
      </c>
      <c r="H893" s="78">
        <f>0+H878+0+0</f>
        <v>500</v>
      </c>
      <c r="I893" s="78">
        <f>0+I878+0+0</f>
        <v>500</v>
      </c>
      <c r="J893" s="78">
        <f t="shared" ref="J893:J896" si="55">I893/H893*100</f>
        <v>100</v>
      </c>
      <c r="K893" s="78"/>
    </row>
    <row r="894" spans="1:11" ht="19.5" x14ac:dyDescent="0.25">
      <c r="A894" t="s">
        <v>1030</v>
      </c>
      <c r="B894" s="117"/>
      <c r="C894" s="35" t="s">
        <v>75</v>
      </c>
      <c r="D894" s="233" t="s">
        <v>89</v>
      </c>
      <c r="E894" s="117" t="s">
        <v>18</v>
      </c>
      <c r="F894" s="233" t="s">
        <v>89</v>
      </c>
      <c r="G894" s="233" t="s">
        <v>89</v>
      </c>
      <c r="H894" s="78">
        <f>+H890+H879+0+0</f>
        <v>61.6</v>
      </c>
      <c r="I894" s="78">
        <f>+I890+I879+0+0</f>
        <v>61.6</v>
      </c>
      <c r="J894" s="78">
        <f t="shared" si="55"/>
        <v>100</v>
      </c>
      <c r="K894" s="78"/>
    </row>
    <row r="895" spans="1:11" ht="23.25" customHeight="1" x14ac:dyDescent="0.25">
      <c r="A895" t="s">
        <v>1030</v>
      </c>
      <c r="B895" s="117"/>
      <c r="C895" s="35" t="s">
        <v>301</v>
      </c>
      <c r="D895" s="233" t="s">
        <v>89</v>
      </c>
      <c r="E895" s="117" t="s">
        <v>18</v>
      </c>
      <c r="F895" s="233" t="s">
        <v>89</v>
      </c>
      <c r="G895" s="233" t="s">
        <v>89</v>
      </c>
      <c r="H895" s="78">
        <f>+H891+0+0+H712</f>
        <v>142.44999999999999</v>
      </c>
      <c r="I895" s="78">
        <f>+I891+0+0+I712</f>
        <v>139.44999999999999</v>
      </c>
      <c r="J895" s="78">
        <f t="shared" si="55"/>
        <v>97.893997893997891</v>
      </c>
      <c r="K895" s="78"/>
    </row>
    <row r="896" spans="1:11" ht="19.5" x14ac:dyDescent="0.25">
      <c r="A896" t="s">
        <v>1030</v>
      </c>
      <c r="B896" s="117"/>
      <c r="C896" s="35" t="s">
        <v>99</v>
      </c>
      <c r="D896" s="233" t="s">
        <v>89</v>
      </c>
      <c r="E896" s="117" t="s">
        <v>18</v>
      </c>
      <c r="F896" s="233" t="s">
        <v>89</v>
      </c>
      <c r="G896" s="233" t="s">
        <v>89</v>
      </c>
      <c r="H896" s="78">
        <f>0+H880+0+0</f>
        <v>9242.9000000000051</v>
      </c>
      <c r="I896" s="78">
        <f>0+I880+0+0</f>
        <v>24.200000000000003</v>
      </c>
      <c r="J896" s="78">
        <f t="shared" si="55"/>
        <v>0.2618225881487411</v>
      </c>
      <c r="K896" s="78"/>
    </row>
    <row r="897" spans="1:11" ht="19.5" x14ac:dyDescent="0.25">
      <c r="B897" s="277"/>
      <c r="C897" s="35" t="s">
        <v>8</v>
      </c>
      <c r="D897" s="277" t="s">
        <v>89</v>
      </c>
      <c r="E897" s="277" t="s">
        <v>67</v>
      </c>
      <c r="F897" s="277" t="s">
        <v>89</v>
      </c>
      <c r="G897" s="277" t="s">
        <v>89</v>
      </c>
      <c r="H897" s="78">
        <f>H881+H718+H713</f>
        <v>102</v>
      </c>
      <c r="I897" s="78">
        <f>I881+I718+I713</f>
        <v>102</v>
      </c>
      <c r="J897" s="78" t="s">
        <v>52</v>
      </c>
      <c r="K897" s="78"/>
    </row>
    <row r="898" spans="1:11" ht="26.25" customHeight="1" x14ac:dyDescent="0.25">
      <c r="A898" t="s">
        <v>1031</v>
      </c>
      <c r="B898" s="342" t="s">
        <v>255</v>
      </c>
      <c r="C898" s="342"/>
      <c r="D898" s="342"/>
      <c r="E898" s="342"/>
      <c r="F898" s="342"/>
      <c r="G898" s="342"/>
      <c r="H898" s="342"/>
      <c r="I898" s="342"/>
      <c r="J898" s="342"/>
      <c r="K898" s="342"/>
    </row>
    <row r="899" spans="1:11" s="9" customFormat="1" ht="26.25" customHeight="1" x14ac:dyDescent="0.25">
      <c r="A899" t="s">
        <v>1032</v>
      </c>
      <c r="B899" s="343" t="s">
        <v>279</v>
      </c>
      <c r="C899" s="343"/>
      <c r="D899" s="343"/>
      <c r="E899" s="343"/>
      <c r="F899" s="343"/>
      <c r="G899" s="343"/>
      <c r="H899" s="343"/>
      <c r="I899" s="343"/>
      <c r="J899" s="343"/>
      <c r="K899" s="343"/>
    </row>
    <row r="900" spans="1:11" x14ac:dyDescent="0.25">
      <c r="A900" t="s">
        <v>1034</v>
      </c>
      <c r="B900" s="27"/>
      <c r="C900" s="308" t="s">
        <v>290</v>
      </c>
      <c r="D900" s="308"/>
      <c r="E900" s="308"/>
      <c r="F900" s="308"/>
      <c r="G900" s="308"/>
      <c r="H900" s="308"/>
      <c r="I900" s="308"/>
      <c r="J900" s="308"/>
      <c r="K900" s="308"/>
    </row>
    <row r="901" spans="1:11" x14ac:dyDescent="0.25">
      <c r="A901" t="s">
        <v>1035</v>
      </c>
      <c r="B901" s="28"/>
      <c r="C901" s="344" t="s">
        <v>280</v>
      </c>
      <c r="D901" s="344"/>
      <c r="E901" s="344"/>
      <c r="F901" s="344"/>
      <c r="G901" s="344"/>
      <c r="H901" s="344"/>
      <c r="I901" s="344"/>
      <c r="J901" s="344"/>
      <c r="K901" s="344"/>
    </row>
    <row r="902" spans="1:11" ht="75" x14ac:dyDescent="0.3">
      <c r="B902" s="81"/>
      <c r="C902" s="108" t="s">
        <v>530</v>
      </c>
      <c r="D902" s="309" t="s">
        <v>193</v>
      </c>
      <c r="E902" s="309" t="s">
        <v>4</v>
      </c>
      <c r="F902" s="322" t="s">
        <v>96</v>
      </c>
      <c r="G902" s="322" t="s">
        <v>89</v>
      </c>
      <c r="H902" s="74"/>
      <c r="I902" s="159"/>
      <c r="J902" s="74"/>
      <c r="K902" s="315" t="s">
        <v>894</v>
      </c>
    </row>
    <row r="903" spans="1:11" x14ac:dyDescent="0.3">
      <c r="B903" s="81"/>
      <c r="C903" s="105" t="s">
        <v>531</v>
      </c>
      <c r="D903" s="309"/>
      <c r="E903" s="309"/>
      <c r="F903" s="323"/>
      <c r="G903" s="323"/>
      <c r="H903" s="3">
        <v>60</v>
      </c>
      <c r="I903" s="149">
        <v>76.7</v>
      </c>
      <c r="J903" s="186">
        <f t="shared" ref="J903:J908" si="56">I903/H903*100</f>
        <v>127.83333333333333</v>
      </c>
      <c r="K903" s="347"/>
    </row>
    <row r="904" spans="1:11" ht="37.5" x14ac:dyDescent="0.3">
      <c r="B904" s="81"/>
      <c r="C904" s="105" t="s">
        <v>532</v>
      </c>
      <c r="D904" s="309"/>
      <c r="E904" s="309"/>
      <c r="F904" s="323"/>
      <c r="G904" s="323"/>
      <c r="H904" s="3">
        <v>85</v>
      </c>
      <c r="I904" s="149">
        <v>89.5</v>
      </c>
      <c r="J904" s="186">
        <f t="shared" si="56"/>
        <v>105.29411764705883</v>
      </c>
      <c r="K904" s="347"/>
    </row>
    <row r="905" spans="1:11" ht="36.75" customHeight="1" x14ac:dyDescent="0.3">
      <c r="B905" s="81"/>
      <c r="C905" s="105" t="s">
        <v>533</v>
      </c>
      <c r="D905" s="309"/>
      <c r="E905" s="309"/>
      <c r="F905" s="324"/>
      <c r="G905" s="324"/>
      <c r="H905" s="3">
        <v>70</v>
      </c>
      <c r="I905" s="149">
        <v>90</v>
      </c>
      <c r="J905" s="186">
        <f t="shared" si="56"/>
        <v>128.57142857142858</v>
      </c>
      <c r="K905" s="316"/>
    </row>
    <row r="906" spans="1:11" ht="84" customHeight="1" x14ac:dyDescent="0.3">
      <c r="B906" s="107"/>
      <c r="C906" s="105" t="s">
        <v>614</v>
      </c>
      <c r="D906" s="85" t="s">
        <v>193</v>
      </c>
      <c r="E906" s="85" t="s">
        <v>4</v>
      </c>
      <c r="F906" s="74" t="s">
        <v>96</v>
      </c>
      <c r="G906" s="278" t="s">
        <v>103</v>
      </c>
      <c r="H906" s="3">
        <v>90</v>
      </c>
      <c r="I906" s="149">
        <v>89.5</v>
      </c>
      <c r="J906" s="186">
        <f t="shared" si="56"/>
        <v>99.444444444444443</v>
      </c>
      <c r="K906" s="248" t="s">
        <v>1102</v>
      </c>
    </row>
    <row r="907" spans="1:11" ht="99" customHeight="1" x14ac:dyDescent="0.25">
      <c r="B907" s="417"/>
      <c r="C907" s="307" t="s">
        <v>615</v>
      </c>
      <c r="D907" s="309" t="s">
        <v>193</v>
      </c>
      <c r="E907" s="85" t="s">
        <v>4</v>
      </c>
      <c r="F907" s="310" t="s">
        <v>96</v>
      </c>
      <c r="G907" s="325" t="s">
        <v>103</v>
      </c>
      <c r="H907" s="3">
        <v>90</v>
      </c>
      <c r="I907" s="196">
        <v>90.9</v>
      </c>
      <c r="J907" s="186">
        <f t="shared" si="56"/>
        <v>101</v>
      </c>
      <c r="K907" s="386" t="s">
        <v>892</v>
      </c>
    </row>
    <row r="908" spans="1:11" ht="108.75" customHeight="1" x14ac:dyDescent="0.25">
      <c r="B908" s="417"/>
      <c r="C908" s="307"/>
      <c r="D908" s="309"/>
      <c r="E908" s="85" t="s">
        <v>616</v>
      </c>
      <c r="F908" s="310"/>
      <c r="G908" s="326"/>
      <c r="H908" s="119">
        <v>5569</v>
      </c>
      <c r="I908" s="197">
        <v>5569</v>
      </c>
      <c r="J908" s="186">
        <f t="shared" si="56"/>
        <v>100</v>
      </c>
      <c r="K908" s="387"/>
    </row>
    <row r="909" spans="1:11" ht="121.5" customHeight="1" x14ac:dyDescent="0.3">
      <c r="B909" s="81"/>
      <c r="C909" s="108" t="s">
        <v>534</v>
      </c>
      <c r="D909" s="85" t="s">
        <v>193</v>
      </c>
      <c r="E909" s="85" t="s">
        <v>4</v>
      </c>
      <c r="F909" s="74" t="s">
        <v>96</v>
      </c>
      <c r="G909" s="264" t="s">
        <v>89</v>
      </c>
      <c r="H909" s="85">
        <v>0</v>
      </c>
      <c r="I909" s="239">
        <v>0.2</v>
      </c>
      <c r="J909" s="271">
        <v>0</v>
      </c>
      <c r="K909" s="286" t="s">
        <v>1103</v>
      </c>
    </row>
    <row r="910" spans="1:11" s="125" customFormat="1" ht="94.5" customHeight="1" x14ac:dyDescent="0.3">
      <c r="B910" s="81"/>
      <c r="C910" s="108" t="s">
        <v>535</v>
      </c>
      <c r="D910" s="85" t="s">
        <v>3</v>
      </c>
      <c r="E910" s="85" t="s">
        <v>4</v>
      </c>
      <c r="F910" s="74" t="s">
        <v>96</v>
      </c>
      <c r="G910" s="264" t="s">
        <v>89</v>
      </c>
      <c r="H910" s="85">
        <v>0.2</v>
      </c>
      <c r="I910" s="239">
        <v>0.2</v>
      </c>
      <c r="J910" s="237">
        <v>100</v>
      </c>
      <c r="K910" s="188" t="s">
        <v>895</v>
      </c>
    </row>
    <row r="911" spans="1:11" s="70" customFormat="1" ht="102.75" customHeight="1" x14ac:dyDescent="0.25">
      <c r="B911" s="276">
        <v>28</v>
      </c>
      <c r="C911" s="279" t="s">
        <v>632</v>
      </c>
      <c r="D911" s="276" t="s">
        <v>3</v>
      </c>
      <c r="E911" s="276" t="s">
        <v>18</v>
      </c>
      <c r="F911" s="280" t="s">
        <v>96</v>
      </c>
      <c r="G911" s="276" t="s">
        <v>305</v>
      </c>
      <c r="H911" s="236">
        <v>727.4</v>
      </c>
      <c r="I911" s="281">
        <v>392.5</v>
      </c>
      <c r="J911" s="236">
        <f>I911/H911*100</f>
        <v>53.959307121253786</v>
      </c>
      <c r="K911" s="243" t="s">
        <v>1050</v>
      </c>
    </row>
    <row r="912" spans="1:11" s="9" customFormat="1" x14ac:dyDescent="0.25">
      <c r="B912" s="52"/>
      <c r="C912" s="61" t="s">
        <v>53</v>
      </c>
      <c r="D912" s="57" t="s">
        <v>89</v>
      </c>
      <c r="E912" s="52" t="s">
        <v>18</v>
      </c>
      <c r="F912" s="62" t="s">
        <v>89</v>
      </c>
      <c r="G912" s="52" t="s">
        <v>89</v>
      </c>
      <c r="H912" s="56">
        <v>727.4</v>
      </c>
      <c r="I912" s="161">
        <v>392.5</v>
      </c>
      <c r="J912" s="56">
        <f>I912/H912*100</f>
        <v>53.959307121253786</v>
      </c>
      <c r="K912" s="56"/>
    </row>
    <row r="913" spans="1:11" s="125" customFormat="1" ht="75" x14ac:dyDescent="0.3">
      <c r="B913" s="81"/>
      <c r="C913" s="108" t="s">
        <v>536</v>
      </c>
      <c r="D913" s="85" t="s">
        <v>328</v>
      </c>
      <c r="E913" s="85" t="s">
        <v>4</v>
      </c>
      <c r="F913" s="74" t="s">
        <v>96</v>
      </c>
      <c r="G913" s="74" t="s">
        <v>89</v>
      </c>
      <c r="H913" s="85">
        <v>6.9</v>
      </c>
      <c r="I913" s="185" t="s">
        <v>896</v>
      </c>
      <c r="J913" s="192">
        <v>103</v>
      </c>
      <c r="K913" s="274" t="s">
        <v>900</v>
      </c>
    </row>
    <row r="914" spans="1:11" ht="262.5" x14ac:dyDescent="0.3">
      <c r="B914" s="81"/>
      <c r="C914" s="105" t="s">
        <v>537</v>
      </c>
      <c r="D914" s="85" t="s">
        <v>3</v>
      </c>
      <c r="E914" s="85" t="s">
        <v>654</v>
      </c>
      <c r="F914" s="74" t="s">
        <v>96</v>
      </c>
      <c r="G914" s="74" t="s">
        <v>256</v>
      </c>
      <c r="H914" s="85">
        <v>110</v>
      </c>
      <c r="I914" s="185">
        <v>129</v>
      </c>
      <c r="J914" s="186">
        <f>I914/H914%</f>
        <v>117.27272727272727</v>
      </c>
      <c r="K914" s="193" t="s">
        <v>897</v>
      </c>
    </row>
    <row r="915" spans="1:11" ht="140.25" customHeight="1" x14ac:dyDescent="0.3">
      <c r="B915" s="81"/>
      <c r="C915" s="105" t="s">
        <v>538</v>
      </c>
      <c r="D915" s="85" t="s">
        <v>3</v>
      </c>
      <c r="E915" s="85" t="s">
        <v>304</v>
      </c>
      <c r="F915" s="74" t="s">
        <v>96</v>
      </c>
      <c r="G915" s="74" t="s">
        <v>256</v>
      </c>
      <c r="H915" s="85">
        <v>220</v>
      </c>
      <c r="I915" s="185">
        <v>234</v>
      </c>
      <c r="J915" s="186">
        <f>I915/H915%</f>
        <v>106.36363636363636</v>
      </c>
      <c r="K915" s="188" t="s">
        <v>898</v>
      </c>
    </row>
    <row r="916" spans="1:11" s="9" customFormat="1" ht="72" customHeight="1" x14ac:dyDescent="0.3">
      <c r="B916" s="81"/>
      <c r="C916" s="108" t="s">
        <v>539</v>
      </c>
      <c r="D916" s="85" t="s">
        <v>328</v>
      </c>
      <c r="E916" s="85" t="s">
        <v>207</v>
      </c>
      <c r="F916" s="74" t="s">
        <v>96</v>
      </c>
      <c r="G916" s="269" t="s">
        <v>89</v>
      </c>
      <c r="H916" s="85">
        <v>19.3</v>
      </c>
      <c r="I916" s="148" t="s">
        <v>52</v>
      </c>
      <c r="J916" s="85" t="s">
        <v>52</v>
      </c>
      <c r="K916" s="274" t="s">
        <v>1082</v>
      </c>
    </row>
    <row r="917" spans="1:11" s="9" customFormat="1" ht="19.5" x14ac:dyDescent="0.25">
      <c r="A917" s="9" t="s">
        <v>1033</v>
      </c>
      <c r="B917" s="71"/>
      <c r="C917" s="13" t="s">
        <v>7</v>
      </c>
      <c r="D917" s="14" t="s">
        <v>89</v>
      </c>
      <c r="E917" s="14" t="s">
        <v>18</v>
      </c>
      <c r="F917" s="14" t="s">
        <v>89</v>
      </c>
      <c r="G917" s="14" t="s">
        <v>89</v>
      </c>
      <c r="H917" s="14"/>
      <c r="I917" s="168"/>
      <c r="J917" s="14"/>
      <c r="K917" s="14"/>
    </row>
    <row r="918" spans="1:11" ht="19.5" x14ac:dyDescent="0.25">
      <c r="A918" s="9" t="s">
        <v>1033</v>
      </c>
      <c r="B918" s="71"/>
      <c r="C918" s="13" t="s">
        <v>8</v>
      </c>
      <c r="D918" s="14" t="s">
        <v>89</v>
      </c>
      <c r="E918" s="14" t="s">
        <v>67</v>
      </c>
      <c r="F918" s="14" t="s">
        <v>89</v>
      </c>
      <c r="G918" s="14" t="s">
        <v>89</v>
      </c>
      <c r="H918" s="98">
        <v>114</v>
      </c>
      <c r="I918" s="169">
        <v>114</v>
      </c>
      <c r="J918" s="98" t="s">
        <v>52</v>
      </c>
      <c r="K918" s="98"/>
    </row>
    <row r="919" spans="1:11" x14ac:dyDescent="0.25">
      <c r="A919" t="s">
        <v>1032</v>
      </c>
      <c r="B919" s="341" t="s">
        <v>540</v>
      </c>
      <c r="C919" s="341"/>
      <c r="D919" s="341"/>
      <c r="E919" s="341"/>
      <c r="F919" s="341"/>
      <c r="G919" s="341"/>
      <c r="H919" s="341"/>
      <c r="I919" s="341"/>
      <c r="J919" s="341"/>
      <c r="K919" s="341"/>
    </row>
    <row r="920" spans="1:11" x14ac:dyDescent="0.25">
      <c r="A920" t="s">
        <v>1034</v>
      </c>
      <c r="B920" s="27"/>
      <c r="C920" s="308" t="s">
        <v>291</v>
      </c>
      <c r="D920" s="308"/>
      <c r="E920" s="308"/>
      <c r="F920" s="308"/>
      <c r="G920" s="308"/>
      <c r="H920" s="308"/>
      <c r="I920" s="308"/>
      <c r="J920" s="308"/>
      <c r="K920" s="308"/>
    </row>
    <row r="921" spans="1:11" s="9" customFormat="1" ht="131.25" x14ac:dyDescent="0.3">
      <c r="B921" s="81"/>
      <c r="C921" s="108" t="s">
        <v>541</v>
      </c>
      <c r="D921" s="85" t="s">
        <v>3</v>
      </c>
      <c r="E921" s="85" t="s">
        <v>4</v>
      </c>
      <c r="F921" s="74" t="s">
        <v>96</v>
      </c>
      <c r="G921" s="85" t="s">
        <v>257</v>
      </c>
      <c r="H921" s="85">
        <v>90</v>
      </c>
      <c r="I921" s="148">
        <v>94.7</v>
      </c>
      <c r="J921" s="85">
        <v>105.2</v>
      </c>
      <c r="K921" s="230" t="s">
        <v>899</v>
      </c>
    </row>
    <row r="922" spans="1:11" s="9" customFormat="1" ht="318" customHeight="1" x14ac:dyDescent="0.3">
      <c r="B922" s="81"/>
      <c r="C922" s="108" t="s">
        <v>714</v>
      </c>
      <c r="D922" s="85" t="s">
        <v>3</v>
      </c>
      <c r="E922" s="85" t="s">
        <v>18</v>
      </c>
      <c r="F922" s="74" t="s">
        <v>96</v>
      </c>
      <c r="G922" s="85" t="s">
        <v>256</v>
      </c>
      <c r="H922" s="4">
        <f>H924</f>
        <v>19.8</v>
      </c>
      <c r="I922" s="160">
        <v>19.8</v>
      </c>
      <c r="J922" s="4">
        <v>100</v>
      </c>
      <c r="K922" s="231" t="s">
        <v>893</v>
      </c>
    </row>
    <row r="923" spans="1:11" s="9" customFormat="1" ht="19.5" x14ac:dyDescent="0.25">
      <c r="A923" s="9" t="s">
        <v>1033</v>
      </c>
      <c r="B923" s="71"/>
      <c r="C923" s="13" t="s">
        <v>7</v>
      </c>
      <c r="D923" s="14" t="s">
        <v>89</v>
      </c>
      <c r="E923" s="14" t="s">
        <v>18</v>
      </c>
      <c r="F923" s="14" t="s">
        <v>89</v>
      </c>
      <c r="G923" s="14" t="s">
        <v>89</v>
      </c>
      <c r="H923" s="24">
        <f>SUM(H924:H924)</f>
        <v>19.8</v>
      </c>
      <c r="I923" s="24">
        <f>SUM(I924:I924)</f>
        <v>19.8</v>
      </c>
      <c r="J923" s="24">
        <v>100</v>
      </c>
      <c r="K923" s="24"/>
    </row>
    <row r="924" spans="1:11" s="9" customFormat="1" ht="19.5" x14ac:dyDescent="0.25">
      <c r="A924" s="9" t="s">
        <v>1033</v>
      </c>
      <c r="B924" s="71"/>
      <c r="C924" s="13" t="s">
        <v>75</v>
      </c>
      <c r="D924" s="14" t="s">
        <v>89</v>
      </c>
      <c r="E924" s="14" t="s">
        <v>18</v>
      </c>
      <c r="F924" s="14" t="s">
        <v>89</v>
      </c>
      <c r="G924" s="14" t="s">
        <v>89</v>
      </c>
      <c r="H924" s="24">
        <v>19.8</v>
      </c>
      <c r="I924" s="24">
        <v>19.8</v>
      </c>
      <c r="J924" s="24">
        <v>100</v>
      </c>
      <c r="K924" s="24"/>
    </row>
    <row r="925" spans="1:11" ht="19.5" x14ac:dyDescent="0.25">
      <c r="A925" s="9" t="s">
        <v>1033</v>
      </c>
      <c r="B925" s="71"/>
      <c r="C925" s="13" t="s">
        <v>8</v>
      </c>
      <c r="D925" s="14" t="s">
        <v>89</v>
      </c>
      <c r="E925" s="14" t="s">
        <v>67</v>
      </c>
      <c r="F925" s="14" t="s">
        <v>89</v>
      </c>
      <c r="G925" s="14" t="s">
        <v>89</v>
      </c>
      <c r="H925" s="97">
        <v>22</v>
      </c>
      <c r="I925" s="151">
        <v>22</v>
      </c>
      <c r="J925" s="97" t="s">
        <v>52</v>
      </c>
      <c r="K925" s="97"/>
    </row>
    <row r="926" spans="1:11" ht="24.75" customHeight="1" x14ac:dyDescent="0.25">
      <c r="A926" t="s">
        <v>1032</v>
      </c>
      <c r="B926" s="341" t="s">
        <v>294</v>
      </c>
      <c r="C926" s="341"/>
      <c r="D926" s="341"/>
      <c r="E926" s="341"/>
      <c r="F926" s="341"/>
      <c r="G926" s="341"/>
      <c r="H926" s="341"/>
      <c r="I926" s="341"/>
      <c r="J926" s="341"/>
      <c r="K926" s="341"/>
    </row>
    <row r="927" spans="1:11" ht="26.25" customHeight="1" x14ac:dyDescent="0.25">
      <c r="A927" t="s">
        <v>1034</v>
      </c>
      <c r="B927" s="132"/>
      <c r="C927" s="464" t="s">
        <v>292</v>
      </c>
      <c r="D927" s="465"/>
      <c r="E927" s="465"/>
      <c r="F927" s="465"/>
      <c r="G927" s="465"/>
      <c r="H927" s="465"/>
      <c r="I927" s="465"/>
      <c r="J927" s="465"/>
      <c r="K927" s="465"/>
    </row>
    <row r="928" spans="1:11" s="9" customFormat="1" ht="28.5" customHeight="1" x14ac:dyDescent="0.25">
      <c r="A928" t="s">
        <v>1035</v>
      </c>
      <c r="B928" s="28"/>
      <c r="C928" s="339" t="s">
        <v>192</v>
      </c>
      <c r="D928" s="340"/>
      <c r="E928" s="340"/>
      <c r="F928" s="340"/>
      <c r="G928" s="340"/>
      <c r="H928" s="340"/>
      <c r="I928" s="340"/>
      <c r="J928" s="340"/>
      <c r="K928" s="340"/>
    </row>
    <row r="929" spans="2:11" ht="277.5" customHeight="1" x14ac:dyDescent="0.3">
      <c r="B929" s="81"/>
      <c r="C929" s="108" t="s">
        <v>542</v>
      </c>
      <c r="D929" s="85" t="s">
        <v>193</v>
      </c>
      <c r="E929" s="85" t="s">
        <v>4</v>
      </c>
      <c r="F929" s="85" t="s">
        <v>96</v>
      </c>
      <c r="G929" s="227" t="s">
        <v>89</v>
      </c>
      <c r="H929" s="85">
        <v>77.7</v>
      </c>
      <c r="I929" s="85">
        <v>77.7</v>
      </c>
      <c r="J929" s="219">
        <v>100</v>
      </c>
      <c r="K929" s="105" t="s">
        <v>784</v>
      </c>
    </row>
    <row r="930" spans="2:11" ht="18.75" customHeight="1" x14ac:dyDescent="0.3">
      <c r="B930" s="99"/>
      <c r="C930" s="53" t="s">
        <v>75</v>
      </c>
      <c r="D930" s="57" t="s">
        <v>89</v>
      </c>
      <c r="E930" s="52" t="s">
        <v>18</v>
      </c>
      <c r="F930" s="62" t="s">
        <v>89</v>
      </c>
      <c r="G930" s="52" t="s">
        <v>89</v>
      </c>
      <c r="H930" s="52">
        <v>367.7</v>
      </c>
      <c r="I930" s="52">
        <v>367.7</v>
      </c>
      <c r="J930" s="52">
        <v>100</v>
      </c>
      <c r="K930" s="66"/>
    </row>
    <row r="931" spans="2:11" ht="37.5" customHeight="1" x14ac:dyDescent="0.25">
      <c r="B931" s="417"/>
      <c r="C931" s="349" t="s">
        <v>543</v>
      </c>
      <c r="D931" s="309" t="s">
        <v>193</v>
      </c>
      <c r="E931" s="85" t="s">
        <v>4</v>
      </c>
      <c r="F931" s="306" t="s">
        <v>96</v>
      </c>
      <c r="G931" s="306" t="s">
        <v>89</v>
      </c>
      <c r="H931" s="85">
        <v>25</v>
      </c>
      <c r="I931" s="148">
        <v>25</v>
      </c>
      <c r="J931" s="306">
        <v>100</v>
      </c>
      <c r="K931" s="332" t="s">
        <v>727</v>
      </c>
    </row>
    <row r="932" spans="2:11" x14ac:dyDescent="0.25">
      <c r="B932" s="417"/>
      <c r="C932" s="349"/>
      <c r="D932" s="309"/>
      <c r="E932" s="85" t="s">
        <v>95</v>
      </c>
      <c r="F932" s="304"/>
      <c r="G932" s="304"/>
      <c r="H932" s="85">
        <f>H934</f>
        <v>1</v>
      </c>
      <c r="I932" s="148">
        <v>1</v>
      </c>
      <c r="J932" s="304"/>
      <c r="K932" s="393"/>
    </row>
    <row r="933" spans="2:11" ht="48" customHeight="1" x14ac:dyDescent="0.25">
      <c r="B933" s="417"/>
      <c r="C933" s="349"/>
      <c r="D933" s="309"/>
      <c r="E933" s="85" t="s">
        <v>18</v>
      </c>
      <c r="F933" s="305"/>
      <c r="G933" s="305"/>
      <c r="H933" s="85">
        <f>H935</f>
        <v>170.5</v>
      </c>
      <c r="I933" s="148">
        <v>170.5</v>
      </c>
      <c r="J933" s="304"/>
      <c r="K933" s="393"/>
    </row>
    <row r="934" spans="2:11" ht="57.75" customHeight="1" x14ac:dyDescent="0.25">
      <c r="B934" s="417"/>
      <c r="C934" s="422" t="s">
        <v>703</v>
      </c>
      <c r="D934" s="309" t="s">
        <v>3</v>
      </c>
      <c r="E934" s="85" t="s">
        <v>337</v>
      </c>
      <c r="F934" s="309" t="s">
        <v>96</v>
      </c>
      <c r="G934" s="309" t="s">
        <v>275</v>
      </c>
      <c r="H934" s="85">
        <v>1</v>
      </c>
      <c r="I934" s="148">
        <v>1</v>
      </c>
      <c r="J934" s="306">
        <v>100</v>
      </c>
      <c r="K934" s="466" t="s">
        <v>1020</v>
      </c>
    </row>
    <row r="935" spans="2:11" ht="83.25" customHeight="1" x14ac:dyDescent="0.25">
      <c r="B935" s="417"/>
      <c r="C935" s="423"/>
      <c r="D935" s="309"/>
      <c r="E935" s="85" t="s">
        <v>18</v>
      </c>
      <c r="F935" s="309"/>
      <c r="G935" s="309"/>
      <c r="H935" s="85">
        <v>170.5</v>
      </c>
      <c r="I935" s="148">
        <v>170.5</v>
      </c>
      <c r="J935" s="304"/>
      <c r="K935" s="467"/>
    </row>
    <row r="936" spans="2:11" ht="17.25" customHeight="1" x14ac:dyDescent="0.3">
      <c r="B936" s="99"/>
      <c r="C936" s="53" t="s">
        <v>75</v>
      </c>
      <c r="D936" s="57" t="s">
        <v>89</v>
      </c>
      <c r="E936" s="52" t="s">
        <v>18</v>
      </c>
      <c r="F936" s="62" t="s">
        <v>89</v>
      </c>
      <c r="G936" s="52" t="s">
        <v>89</v>
      </c>
      <c r="H936" s="52">
        <f>+H935</f>
        <v>170.5</v>
      </c>
      <c r="I936" s="52">
        <f>+I935</f>
        <v>170.5</v>
      </c>
      <c r="J936" s="52">
        <v>100</v>
      </c>
      <c r="K936" s="66"/>
    </row>
    <row r="937" spans="2:11" ht="115.5" customHeight="1" x14ac:dyDescent="0.3">
      <c r="B937" s="81"/>
      <c r="C937" s="108" t="s">
        <v>544</v>
      </c>
      <c r="D937" s="306" t="s">
        <v>3</v>
      </c>
      <c r="E937" s="85" t="s">
        <v>4</v>
      </c>
      <c r="F937" s="85" t="s">
        <v>96</v>
      </c>
      <c r="G937" s="258" t="s">
        <v>89</v>
      </c>
      <c r="H937" s="85">
        <v>56</v>
      </c>
      <c r="I937" s="148">
        <v>56</v>
      </c>
      <c r="J937" s="85">
        <v>100</v>
      </c>
      <c r="K937" s="180" t="s">
        <v>748</v>
      </c>
    </row>
    <row r="938" spans="2:11" ht="18.75" customHeight="1" x14ac:dyDescent="0.25">
      <c r="B938" s="417"/>
      <c r="C938" s="307" t="s">
        <v>555</v>
      </c>
      <c r="D938" s="304"/>
      <c r="E938" s="85" t="s">
        <v>337</v>
      </c>
      <c r="F938" s="309" t="s">
        <v>96</v>
      </c>
      <c r="G938" s="353" t="s">
        <v>341</v>
      </c>
      <c r="H938" s="85">
        <v>13</v>
      </c>
      <c r="I938" s="148">
        <v>13</v>
      </c>
      <c r="J938" s="85">
        <v>100</v>
      </c>
      <c r="K938" s="332" t="s">
        <v>1021</v>
      </c>
    </row>
    <row r="939" spans="2:11" ht="42" customHeight="1" x14ac:dyDescent="0.25">
      <c r="B939" s="417"/>
      <c r="C939" s="307"/>
      <c r="D939" s="304"/>
      <c r="E939" s="85" t="s">
        <v>18</v>
      </c>
      <c r="F939" s="309"/>
      <c r="G939" s="354"/>
      <c r="H939" s="85">
        <f>H946</f>
        <v>82.8</v>
      </c>
      <c r="I939" s="148">
        <v>87.1</v>
      </c>
      <c r="J939" s="181">
        <v>105.2</v>
      </c>
      <c r="K939" s="393"/>
    </row>
    <row r="940" spans="2:11" ht="24.75" customHeight="1" x14ac:dyDescent="0.25">
      <c r="B940" s="417"/>
      <c r="C940" s="382" t="s">
        <v>634</v>
      </c>
      <c r="D940" s="304"/>
      <c r="E940" s="85" t="s">
        <v>95</v>
      </c>
      <c r="F940" s="309" t="s">
        <v>96</v>
      </c>
      <c r="G940" s="354"/>
      <c r="H940" s="72" t="s">
        <v>343</v>
      </c>
      <c r="I940" s="170" t="s">
        <v>343</v>
      </c>
      <c r="J940" s="85">
        <v>100</v>
      </c>
      <c r="K940" s="393"/>
    </row>
    <row r="941" spans="2:11" ht="24.75" customHeight="1" x14ac:dyDescent="0.25">
      <c r="B941" s="417"/>
      <c r="C941" s="382"/>
      <c r="D941" s="304"/>
      <c r="E941" s="85" t="s">
        <v>18</v>
      </c>
      <c r="F941" s="416"/>
      <c r="G941" s="354"/>
      <c r="H941" s="73" t="s">
        <v>344</v>
      </c>
      <c r="I941" s="171" t="s">
        <v>719</v>
      </c>
      <c r="J941" s="85">
        <v>111.9</v>
      </c>
      <c r="K941" s="393"/>
    </row>
    <row r="942" spans="2:11" ht="28.5" customHeight="1" x14ac:dyDescent="0.25">
      <c r="B942" s="417"/>
      <c r="C942" s="382" t="s">
        <v>345</v>
      </c>
      <c r="D942" s="304"/>
      <c r="E942" s="85" t="s">
        <v>95</v>
      </c>
      <c r="F942" s="309" t="s">
        <v>96</v>
      </c>
      <c r="G942" s="354"/>
      <c r="H942" s="72" t="s">
        <v>346</v>
      </c>
      <c r="I942" s="170" t="s">
        <v>346</v>
      </c>
      <c r="J942" s="304">
        <v>100</v>
      </c>
      <c r="K942" s="393"/>
    </row>
    <row r="943" spans="2:11" ht="28.5" customHeight="1" x14ac:dyDescent="0.25">
      <c r="B943" s="417"/>
      <c r="C943" s="382"/>
      <c r="D943" s="304"/>
      <c r="E943" s="85" t="s">
        <v>18</v>
      </c>
      <c r="F943" s="309"/>
      <c r="G943" s="354"/>
      <c r="H943" s="73" t="s">
        <v>347</v>
      </c>
      <c r="I943" s="171" t="s">
        <v>347</v>
      </c>
      <c r="J943" s="304"/>
      <c r="K943" s="393"/>
    </row>
    <row r="944" spans="2:11" ht="28.5" customHeight="1" x14ac:dyDescent="0.25">
      <c r="B944" s="417"/>
      <c r="C944" s="420" t="s">
        <v>348</v>
      </c>
      <c r="D944" s="304"/>
      <c r="E944" s="85" t="s">
        <v>95</v>
      </c>
      <c r="F944" s="309" t="s">
        <v>96</v>
      </c>
      <c r="G944" s="354"/>
      <c r="H944" s="72" t="s">
        <v>349</v>
      </c>
      <c r="I944" s="170" t="s">
        <v>349</v>
      </c>
      <c r="J944" s="304"/>
      <c r="K944" s="393"/>
    </row>
    <row r="945" spans="1:12" ht="39.75" customHeight="1" x14ac:dyDescent="0.25">
      <c r="B945" s="417"/>
      <c r="C945" s="421"/>
      <c r="D945" s="305"/>
      <c r="E945" s="85" t="s">
        <v>18</v>
      </c>
      <c r="F945" s="309"/>
      <c r="G945" s="440"/>
      <c r="H945" s="72" t="s">
        <v>350</v>
      </c>
      <c r="I945" s="170" t="s">
        <v>350</v>
      </c>
      <c r="J945" s="305"/>
      <c r="K945" s="333"/>
    </row>
    <row r="946" spans="1:12" ht="23.25" customHeight="1" x14ac:dyDescent="0.3">
      <c r="B946" s="99"/>
      <c r="C946" s="53" t="s">
        <v>301</v>
      </c>
      <c r="D946" s="57" t="s">
        <v>89</v>
      </c>
      <c r="E946" s="52" t="s">
        <v>18</v>
      </c>
      <c r="F946" s="57" t="s">
        <v>89</v>
      </c>
      <c r="G946" s="57" t="s">
        <v>89</v>
      </c>
      <c r="H946" s="144">
        <v>82.8</v>
      </c>
      <c r="I946" s="144">
        <v>87.1</v>
      </c>
      <c r="J946" s="52">
        <v>105.2</v>
      </c>
      <c r="K946" s="144"/>
    </row>
    <row r="947" spans="1:12" s="9" customFormat="1" ht="19.5" x14ac:dyDescent="0.25">
      <c r="A947" s="9" t="s">
        <v>1033</v>
      </c>
      <c r="B947" s="71"/>
      <c r="C947" s="13" t="s">
        <v>7</v>
      </c>
      <c r="D947" s="14" t="s">
        <v>89</v>
      </c>
      <c r="E947" s="14" t="s">
        <v>18</v>
      </c>
      <c r="F947" s="14" t="s">
        <v>89</v>
      </c>
      <c r="G947" s="14" t="s">
        <v>89</v>
      </c>
      <c r="H947" s="24">
        <f>0+H948+H949+0</f>
        <v>621</v>
      </c>
      <c r="I947" s="24">
        <f>0+I948+I949+0</f>
        <v>625.30000000000007</v>
      </c>
      <c r="J947" s="24">
        <f>I947/H947*100</f>
        <v>100.69243156199678</v>
      </c>
      <c r="K947" s="24"/>
    </row>
    <row r="948" spans="1:12" s="9" customFormat="1" ht="19.5" x14ac:dyDescent="0.25">
      <c r="A948" s="9" t="s">
        <v>1033</v>
      </c>
      <c r="B948" s="71"/>
      <c r="C948" s="13" t="s">
        <v>75</v>
      </c>
      <c r="D948" s="14" t="s">
        <v>89</v>
      </c>
      <c r="E948" s="14" t="s">
        <v>18</v>
      </c>
      <c r="F948" s="14" t="s">
        <v>89</v>
      </c>
      <c r="G948" s="14" t="s">
        <v>89</v>
      </c>
      <c r="H948" s="24">
        <f>H930+H936</f>
        <v>538.20000000000005</v>
      </c>
      <c r="I948" s="24">
        <f>I930+I936</f>
        <v>538.20000000000005</v>
      </c>
      <c r="J948" s="24">
        <f t="shared" ref="J948:J949" si="57">I948/H948*100</f>
        <v>100</v>
      </c>
      <c r="K948" s="24"/>
    </row>
    <row r="949" spans="1:12" s="9" customFormat="1" ht="19.5" x14ac:dyDescent="0.25">
      <c r="A949" s="9" t="s">
        <v>1033</v>
      </c>
      <c r="B949" s="71"/>
      <c r="C949" s="13" t="s">
        <v>301</v>
      </c>
      <c r="D949" s="14" t="s">
        <v>89</v>
      </c>
      <c r="E949" s="14" t="s">
        <v>18</v>
      </c>
      <c r="F949" s="14" t="s">
        <v>89</v>
      </c>
      <c r="G949" s="14" t="s">
        <v>89</v>
      </c>
      <c r="H949" s="24">
        <f>H946</f>
        <v>82.8</v>
      </c>
      <c r="I949" s="24">
        <f>I946</f>
        <v>87.1</v>
      </c>
      <c r="J949" s="24">
        <f t="shared" si="57"/>
        <v>105.19323671497585</v>
      </c>
      <c r="K949" s="24"/>
    </row>
    <row r="950" spans="1:12" s="9" customFormat="1" ht="19.5" x14ac:dyDescent="0.25">
      <c r="A950" s="9" t="s">
        <v>1033</v>
      </c>
      <c r="B950" s="71"/>
      <c r="C950" s="13" t="s">
        <v>8</v>
      </c>
      <c r="D950" s="14" t="s">
        <v>89</v>
      </c>
      <c r="E950" s="14" t="s">
        <v>67</v>
      </c>
      <c r="F950" s="14" t="s">
        <v>89</v>
      </c>
      <c r="G950" s="14" t="s">
        <v>89</v>
      </c>
      <c r="H950" s="97">
        <v>36</v>
      </c>
      <c r="I950" s="97">
        <v>36</v>
      </c>
      <c r="J950" s="97" t="s">
        <v>52</v>
      </c>
      <c r="K950" s="97"/>
    </row>
    <row r="951" spans="1:12" ht="24.75" customHeight="1" x14ac:dyDescent="0.25">
      <c r="A951" t="s">
        <v>1032</v>
      </c>
      <c r="B951" s="390" t="s">
        <v>258</v>
      </c>
      <c r="C951" s="390"/>
      <c r="D951" s="390"/>
      <c r="E951" s="390"/>
      <c r="F951" s="390"/>
      <c r="G951" s="390"/>
      <c r="H951" s="390"/>
      <c r="I951" s="390"/>
      <c r="J951" s="390"/>
      <c r="K951" s="390"/>
    </row>
    <row r="952" spans="1:12" s="9" customFormat="1" ht="27.75" customHeight="1" x14ac:dyDescent="0.25">
      <c r="A952" t="s">
        <v>1034</v>
      </c>
      <c r="B952" s="27"/>
      <c r="C952" s="308" t="s">
        <v>293</v>
      </c>
      <c r="D952" s="308"/>
      <c r="E952" s="308"/>
      <c r="F952" s="308"/>
      <c r="G952" s="308"/>
      <c r="H952" s="308"/>
      <c r="I952" s="308"/>
      <c r="J952" s="308"/>
      <c r="K952" s="308"/>
    </row>
    <row r="953" spans="1:12" ht="75" x14ac:dyDescent="0.25">
      <c r="B953" s="85"/>
      <c r="C953" s="105" t="s">
        <v>704</v>
      </c>
      <c r="D953" s="85" t="s">
        <v>3</v>
      </c>
      <c r="E953" s="85" t="s">
        <v>4</v>
      </c>
      <c r="F953" s="85" t="s">
        <v>96</v>
      </c>
      <c r="G953" s="227" t="s">
        <v>89</v>
      </c>
      <c r="H953" s="85">
        <v>3</v>
      </c>
      <c r="I953" s="148">
        <v>3</v>
      </c>
      <c r="J953" s="85">
        <v>100</v>
      </c>
      <c r="K953" s="106" t="s">
        <v>728</v>
      </c>
    </row>
    <row r="954" spans="1:12" x14ac:dyDescent="0.25">
      <c r="A954" t="s">
        <v>1035</v>
      </c>
      <c r="B954" s="28"/>
      <c r="C954" s="344" t="s">
        <v>246</v>
      </c>
      <c r="D954" s="344"/>
      <c r="E954" s="344"/>
      <c r="F954" s="344"/>
      <c r="G954" s="344"/>
      <c r="H954" s="344"/>
      <c r="I954" s="344"/>
      <c r="J954" s="344"/>
      <c r="K954" s="344"/>
    </row>
    <row r="955" spans="1:12" ht="189" customHeight="1" x14ac:dyDescent="0.25">
      <c r="B955" s="85"/>
      <c r="C955" s="105" t="s">
        <v>545</v>
      </c>
      <c r="D955" s="85" t="s">
        <v>3</v>
      </c>
      <c r="E955" s="85" t="s">
        <v>4</v>
      </c>
      <c r="F955" s="85" t="s">
        <v>96</v>
      </c>
      <c r="G955" s="227" t="s">
        <v>89</v>
      </c>
      <c r="H955" s="85">
        <v>10</v>
      </c>
      <c r="I955" s="148">
        <v>10</v>
      </c>
      <c r="J955" s="85">
        <v>100</v>
      </c>
      <c r="K955" s="177" t="s">
        <v>729</v>
      </c>
      <c r="L955" s="22"/>
    </row>
    <row r="956" spans="1:12" ht="135" customHeight="1" x14ac:dyDescent="0.3">
      <c r="B956" s="85"/>
      <c r="C956" s="105" t="s">
        <v>546</v>
      </c>
      <c r="D956" s="85" t="s">
        <v>3</v>
      </c>
      <c r="E956" s="85" t="s">
        <v>337</v>
      </c>
      <c r="F956" s="85" t="s">
        <v>96</v>
      </c>
      <c r="G956" s="85" t="s">
        <v>295</v>
      </c>
      <c r="H956" s="85">
        <v>1</v>
      </c>
      <c r="I956" s="148">
        <v>1</v>
      </c>
      <c r="J956" s="85">
        <v>100</v>
      </c>
      <c r="K956" s="183" t="s">
        <v>1022</v>
      </c>
      <c r="L956" s="22"/>
    </row>
    <row r="957" spans="1:12" ht="150" x14ac:dyDescent="0.25">
      <c r="B957" s="85"/>
      <c r="C957" s="105" t="s">
        <v>547</v>
      </c>
      <c r="D957" s="85" t="s">
        <v>3</v>
      </c>
      <c r="E957" s="85" t="s">
        <v>337</v>
      </c>
      <c r="F957" s="85" t="s">
        <v>96</v>
      </c>
      <c r="G957" s="85" t="s">
        <v>296</v>
      </c>
      <c r="H957" s="85">
        <v>1</v>
      </c>
      <c r="I957" s="148">
        <v>19</v>
      </c>
      <c r="J957" s="85" t="s">
        <v>720</v>
      </c>
      <c r="K957" s="177" t="s">
        <v>1023</v>
      </c>
      <c r="L957" s="22"/>
    </row>
    <row r="958" spans="1:12" ht="55.5" customHeight="1" x14ac:dyDescent="0.25">
      <c r="B958" s="85"/>
      <c r="C958" s="124" t="s">
        <v>548</v>
      </c>
      <c r="D958" s="85" t="s">
        <v>3</v>
      </c>
      <c r="E958" s="85" t="s">
        <v>337</v>
      </c>
      <c r="F958" s="85" t="s">
        <v>96</v>
      </c>
      <c r="G958" s="85" t="s">
        <v>297</v>
      </c>
      <c r="H958" s="85">
        <v>1</v>
      </c>
      <c r="I958" s="148">
        <v>1</v>
      </c>
      <c r="J958" s="85">
        <v>100</v>
      </c>
      <c r="K958" s="177" t="s">
        <v>1024</v>
      </c>
      <c r="L958" s="22"/>
    </row>
    <row r="959" spans="1:12" ht="150" customHeight="1" x14ac:dyDescent="0.25">
      <c r="B959" s="85"/>
      <c r="C959" s="124" t="s">
        <v>582</v>
      </c>
      <c r="D959" s="85" t="s">
        <v>3</v>
      </c>
      <c r="E959" s="85" t="s">
        <v>337</v>
      </c>
      <c r="F959" s="85" t="s">
        <v>96</v>
      </c>
      <c r="G959" s="85" t="s">
        <v>297</v>
      </c>
      <c r="H959" s="85">
        <v>1</v>
      </c>
      <c r="I959" s="148">
        <v>1</v>
      </c>
      <c r="J959" s="85">
        <v>100</v>
      </c>
      <c r="K959" s="177" t="s">
        <v>1025</v>
      </c>
      <c r="L959" s="22"/>
    </row>
    <row r="960" spans="1:12" s="9" customFormat="1" ht="112.5" x14ac:dyDescent="0.25">
      <c r="B960" s="85"/>
      <c r="C960" s="124" t="s">
        <v>583</v>
      </c>
      <c r="D960" s="85" t="s">
        <v>3</v>
      </c>
      <c r="E960" s="85" t="s">
        <v>337</v>
      </c>
      <c r="F960" s="85" t="s">
        <v>96</v>
      </c>
      <c r="G960" s="85" t="s">
        <v>297</v>
      </c>
      <c r="H960" s="85">
        <v>1</v>
      </c>
      <c r="I960" s="148">
        <v>1</v>
      </c>
      <c r="J960" s="85">
        <v>100</v>
      </c>
      <c r="K960" s="177" t="s">
        <v>1026</v>
      </c>
      <c r="L960" s="22"/>
    </row>
    <row r="961" spans="1:15" ht="150" x14ac:dyDescent="0.25">
      <c r="B961" s="85"/>
      <c r="C961" s="124" t="s">
        <v>584</v>
      </c>
      <c r="D961" s="85" t="s">
        <v>3</v>
      </c>
      <c r="E961" s="85" t="s">
        <v>337</v>
      </c>
      <c r="F961" s="85" t="s">
        <v>96</v>
      </c>
      <c r="G961" s="85" t="s">
        <v>297</v>
      </c>
      <c r="H961" s="85">
        <v>1</v>
      </c>
      <c r="I961" s="148">
        <v>1</v>
      </c>
      <c r="J961" s="85">
        <v>100</v>
      </c>
      <c r="K961" s="177" t="s">
        <v>1027</v>
      </c>
      <c r="L961" s="22"/>
    </row>
    <row r="962" spans="1:15" ht="19.5" x14ac:dyDescent="0.25">
      <c r="A962" s="9" t="s">
        <v>1033</v>
      </c>
      <c r="B962" s="71"/>
      <c r="C962" s="13" t="s">
        <v>8</v>
      </c>
      <c r="D962" s="14" t="s">
        <v>89</v>
      </c>
      <c r="E962" s="14" t="s">
        <v>67</v>
      </c>
      <c r="F962" s="14" t="s">
        <v>89</v>
      </c>
      <c r="G962" s="14" t="s">
        <v>89</v>
      </c>
      <c r="H962" s="14">
        <v>84</v>
      </c>
      <c r="I962" s="168">
        <v>84</v>
      </c>
      <c r="J962" s="14" t="s">
        <v>52</v>
      </c>
      <c r="K962" s="14"/>
    </row>
    <row r="963" spans="1:15" ht="19.5" x14ac:dyDescent="0.25">
      <c r="A963" t="s">
        <v>1030</v>
      </c>
      <c r="B963" s="77"/>
      <c r="C963" s="35" t="s">
        <v>325</v>
      </c>
      <c r="D963" s="117" t="s">
        <v>89</v>
      </c>
      <c r="E963" s="117" t="s">
        <v>18</v>
      </c>
      <c r="F963" s="233" t="s">
        <v>89</v>
      </c>
      <c r="G963" s="233" t="s">
        <v>89</v>
      </c>
      <c r="H963" s="78">
        <f>0+H964+0+0</f>
        <v>558</v>
      </c>
      <c r="I963" s="78">
        <f>0+I964+0+0</f>
        <v>558</v>
      </c>
      <c r="J963" s="78">
        <v>100</v>
      </c>
      <c r="K963" s="78"/>
    </row>
    <row r="964" spans="1:15" ht="19.5" x14ac:dyDescent="0.25">
      <c r="A964" t="s">
        <v>1030</v>
      </c>
      <c r="B964" s="77"/>
      <c r="C964" s="35" t="s">
        <v>75</v>
      </c>
      <c r="D964" s="117" t="s">
        <v>89</v>
      </c>
      <c r="E964" s="117" t="s">
        <v>18</v>
      </c>
      <c r="F964" s="233" t="s">
        <v>89</v>
      </c>
      <c r="G964" s="233" t="s">
        <v>89</v>
      </c>
      <c r="H964" s="78">
        <f>0++H924+0+H948</f>
        <v>558</v>
      </c>
      <c r="I964" s="78">
        <f>0++I924+0+I948</f>
        <v>558</v>
      </c>
      <c r="J964" s="78">
        <v>100</v>
      </c>
      <c r="K964" s="78"/>
    </row>
    <row r="965" spans="1:15" ht="19.5" x14ac:dyDescent="0.25">
      <c r="B965" s="77"/>
      <c r="C965" s="35" t="s">
        <v>8</v>
      </c>
      <c r="D965" s="277" t="s">
        <v>89</v>
      </c>
      <c r="E965" s="277" t="s">
        <v>67</v>
      </c>
      <c r="F965" s="277" t="s">
        <v>89</v>
      </c>
      <c r="G965" s="277" t="s">
        <v>89</v>
      </c>
      <c r="H965" s="78">
        <f>H962+H950+H925+H918</f>
        <v>256</v>
      </c>
      <c r="I965" s="78">
        <f>I962+I950+I925+I918</f>
        <v>256</v>
      </c>
      <c r="J965" s="78" t="s">
        <v>52</v>
      </c>
      <c r="K965" s="78"/>
    </row>
    <row r="966" spans="1:15" ht="37.5" x14ac:dyDescent="0.25">
      <c r="A966" t="s">
        <v>1032</v>
      </c>
      <c r="B966" s="100"/>
      <c r="C966" s="67" t="s">
        <v>549</v>
      </c>
      <c r="D966" s="68" t="s">
        <v>89</v>
      </c>
      <c r="E966" s="68" t="s">
        <v>18</v>
      </c>
      <c r="F966" s="68" t="s">
        <v>89</v>
      </c>
      <c r="G966" s="68" t="s">
        <v>89</v>
      </c>
      <c r="H966" s="101">
        <f>SUM(H967:H971)</f>
        <v>268770.05300000001</v>
      </c>
      <c r="I966" s="101">
        <f>SUM(I967:I971)</f>
        <v>254501.46740000002</v>
      </c>
      <c r="J966" s="101">
        <f>I966/H966*100</f>
        <v>94.691154970304666</v>
      </c>
      <c r="K966" s="101"/>
      <c r="M966" s="289"/>
      <c r="N966" s="289"/>
      <c r="O966" s="289"/>
    </row>
    <row r="967" spans="1:15" x14ac:dyDescent="0.3">
      <c r="A967" t="s">
        <v>1032</v>
      </c>
      <c r="B967" s="102"/>
      <c r="C967" s="103" t="s">
        <v>53</v>
      </c>
      <c r="D967" s="68" t="s">
        <v>89</v>
      </c>
      <c r="E967" s="68" t="s">
        <v>18</v>
      </c>
      <c r="F967" s="68" t="s">
        <v>89</v>
      </c>
      <c r="G967" s="68" t="s">
        <v>89</v>
      </c>
      <c r="H967" s="104">
        <f>H137+H664+H693+H893+0</f>
        <v>105370.86099999999</v>
      </c>
      <c r="I967" s="104">
        <f>I137+I664+I693+I893+0</f>
        <v>102248.45100000002</v>
      </c>
      <c r="J967" s="101">
        <f t="shared" ref="J967:J971" si="58">I967/H967*100</f>
        <v>97.036742444384146</v>
      </c>
      <c r="K967" s="104"/>
      <c r="M967" s="289"/>
      <c r="N967" s="289"/>
      <c r="O967" s="289"/>
    </row>
    <row r="968" spans="1:15" x14ac:dyDescent="0.3">
      <c r="A968" t="s">
        <v>1032</v>
      </c>
      <c r="B968" s="102"/>
      <c r="C968" s="103" t="s">
        <v>75</v>
      </c>
      <c r="D968" s="68" t="s">
        <v>89</v>
      </c>
      <c r="E968" s="68" t="s">
        <v>18</v>
      </c>
      <c r="F968" s="68" t="s">
        <v>89</v>
      </c>
      <c r="G968" s="68" t="s">
        <v>89</v>
      </c>
      <c r="H968" s="104">
        <f>H138+H665+H694+H894+H964</f>
        <v>113532.073</v>
      </c>
      <c r="I968" s="104">
        <f>I138+I665+I694+I894+I964-0.2</f>
        <v>112546.038</v>
      </c>
      <c r="J968" s="101">
        <f t="shared" si="58"/>
        <v>99.131492120292748</v>
      </c>
      <c r="K968" s="104"/>
      <c r="M968" s="289"/>
      <c r="N968" s="289"/>
      <c r="O968" s="289"/>
    </row>
    <row r="969" spans="1:15" x14ac:dyDescent="0.3">
      <c r="A969" t="s">
        <v>1032</v>
      </c>
      <c r="B969" s="102"/>
      <c r="C969" s="103" t="s">
        <v>301</v>
      </c>
      <c r="D969" s="68" t="s">
        <v>89</v>
      </c>
      <c r="E969" s="68" t="s">
        <v>18</v>
      </c>
      <c r="F969" s="68" t="s">
        <v>89</v>
      </c>
      <c r="G969" s="68" t="s">
        <v>89</v>
      </c>
      <c r="H969" s="104">
        <f>0+H666+H695+H895+0</f>
        <v>12099.351999999999</v>
      </c>
      <c r="I969" s="104">
        <f>0+I666+I695+I895+0</f>
        <v>11157.911399999999</v>
      </c>
      <c r="J969" s="101">
        <f t="shared" si="58"/>
        <v>92.219082476483038</v>
      </c>
      <c r="K969" s="104"/>
      <c r="M969" s="289"/>
      <c r="N969" s="289"/>
      <c r="O969" s="289"/>
    </row>
    <row r="970" spans="1:15" x14ac:dyDescent="0.3">
      <c r="A970" t="s">
        <v>1032</v>
      </c>
      <c r="B970" s="102"/>
      <c r="C970" s="103" t="s">
        <v>316</v>
      </c>
      <c r="D970" s="68" t="s">
        <v>89</v>
      </c>
      <c r="E970" s="68" t="s">
        <v>18</v>
      </c>
      <c r="F970" s="68" t="s">
        <v>89</v>
      </c>
      <c r="G970" s="68" t="s">
        <v>89</v>
      </c>
      <c r="H970" s="104">
        <f>H625</f>
        <v>16334.367</v>
      </c>
      <c r="I970" s="104">
        <f>I625</f>
        <v>16334.367</v>
      </c>
      <c r="J970" s="101">
        <f t="shared" si="58"/>
        <v>100</v>
      </c>
      <c r="K970" s="104"/>
      <c r="M970" s="289"/>
      <c r="N970" s="289"/>
      <c r="O970" s="289"/>
    </row>
    <row r="971" spans="1:15" x14ac:dyDescent="0.3">
      <c r="A971" t="s">
        <v>1032</v>
      </c>
      <c r="B971" s="102"/>
      <c r="C971" s="103" t="s">
        <v>99</v>
      </c>
      <c r="D971" s="68" t="s">
        <v>89</v>
      </c>
      <c r="E971" s="68" t="s">
        <v>18</v>
      </c>
      <c r="F971" s="68" t="s">
        <v>89</v>
      </c>
      <c r="G971" s="68" t="s">
        <v>89</v>
      </c>
      <c r="H971" s="104">
        <f>0+H668+H696+H896+0</f>
        <v>21433.400000000005</v>
      </c>
      <c r="I971" s="104">
        <f>0+I668+I696+I896+0</f>
        <v>12214.7</v>
      </c>
      <c r="J971" s="101">
        <f t="shared" si="58"/>
        <v>56.989091791316348</v>
      </c>
      <c r="K971" s="104"/>
      <c r="M971" s="289"/>
      <c r="N971" s="289"/>
      <c r="O971" s="289"/>
    </row>
    <row r="972" spans="1:15" x14ac:dyDescent="0.3">
      <c r="B972" s="102"/>
      <c r="C972" s="103" t="s">
        <v>8</v>
      </c>
      <c r="D972" s="68" t="s">
        <v>89</v>
      </c>
      <c r="E972" s="68" t="s">
        <v>67</v>
      </c>
      <c r="F972" s="68" t="s">
        <v>89</v>
      </c>
      <c r="G972" s="68" t="s">
        <v>89</v>
      </c>
      <c r="H972" s="104">
        <f>H965+H897+H697+H669+H139</f>
        <v>1197</v>
      </c>
      <c r="I972" s="104">
        <f>I965+I897+I697+I669+I139</f>
        <v>1230</v>
      </c>
      <c r="J972" s="101" t="s">
        <v>52</v>
      </c>
      <c r="K972" s="104"/>
      <c r="M972" s="289"/>
      <c r="N972" s="289"/>
      <c r="O972" s="289"/>
    </row>
    <row r="973" spans="1:15" x14ac:dyDescent="0.3">
      <c r="J973" s="2"/>
      <c r="K973" s="2"/>
    </row>
    <row r="974" spans="1:15" x14ac:dyDescent="0.3">
      <c r="J974" s="2"/>
      <c r="K974" s="2"/>
    </row>
    <row r="975" spans="1:15" x14ac:dyDescent="0.3">
      <c r="J975" s="2"/>
      <c r="K975" s="2"/>
    </row>
    <row r="976" spans="1:15" x14ac:dyDescent="0.3">
      <c r="H976" s="69"/>
      <c r="I976" s="69"/>
      <c r="J976" s="69"/>
      <c r="K976" s="69"/>
    </row>
    <row r="977" spans="10:11" x14ac:dyDescent="0.3">
      <c r="J977" s="2"/>
      <c r="K977" s="2"/>
    </row>
    <row r="978" spans="10:11" x14ac:dyDescent="0.3">
      <c r="J978" s="2"/>
      <c r="K978" s="2"/>
    </row>
    <row r="979" spans="10:11" x14ac:dyDescent="0.3">
      <c r="J979" s="2"/>
      <c r="K979" s="2"/>
    </row>
    <row r="980" spans="10:11" x14ac:dyDescent="0.3">
      <c r="J980" s="2"/>
      <c r="K980" s="2"/>
    </row>
    <row r="981" spans="10:11" x14ac:dyDescent="0.3">
      <c r="J981" s="2"/>
      <c r="K981" s="2"/>
    </row>
    <row r="982" spans="10:11" x14ac:dyDescent="0.3">
      <c r="J982" s="2"/>
      <c r="K982" s="2"/>
    </row>
    <row r="983" spans="10:11" x14ac:dyDescent="0.3">
      <c r="J983" s="2"/>
      <c r="K983" s="2"/>
    </row>
    <row r="984" spans="10:11" x14ac:dyDescent="0.3">
      <c r="J984" s="2"/>
      <c r="K984" s="2"/>
    </row>
    <row r="985" spans="10:11" x14ac:dyDescent="0.3">
      <c r="J985" s="2"/>
      <c r="K985" s="2"/>
    </row>
    <row r="986" spans="10:11" x14ac:dyDescent="0.3">
      <c r="J986" s="2"/>
      <c r="K986" s="2"/>
    </row>
    <row r="987" spans="10:11" x14ac:dyDescent="0.3">
      <c r="J987" s="2"/>
      <c r="K987" s="2"/>
    </row>
    <row r="988" spans="10:11" x14ac:dyDescent="0.3">
      <c r="J988" s="2"/>
      <c r="K988" s="2"/>
    </row>
    <row r="989" spans="10:11" x14ac:dyDescent="0.3">
      <c r="J989" s="2"/>
      <c r="K989" s="2"/>
    </row>
    <row r="990" spans="10:11" x14ac:dyDescent="0.3">
      <c r="J990" s="2"/>
      <c r="K990" s="2"/>
    </row>
    <row r="991" spans="10:11" x14ac:dyDescent="0.3">
      <c r="J991" s="2"/>
      <c r="K991" s="2"/>
    </row>
    <row r="992" spans="10:11" x14ac:dyDescent="0.3">
      <c r="J992" s="2"/>
      <c r="K992" s="2"/>
    </row>
    <row r="993" spans="10:11" x14ac:dyDescent="0.3">
      <c r="J993" s="2"/>
      <c r="K993" s="2"/>
    </row>
    <row r="994" spans="10:11" x14ac:dyDescent="0.3">
      <c r="J994" s="2"/>
      <c r="K994" s="2"/>
    </row>
    <row r="995" spans="10:11" x14ac:dyDescent="0.3">
      <c r="J995" s="2"/>
      <c r="K995" s="2"/>
    </row>
    <row r="996" spans="10:11" x14ac:dyDescent="0.3">
      <c r="J996" s="2"/>
      <c r="K996" s="2"/>
    </row>
    <row r="997" spans="10:11" x14ac:dyDescent="0.3">
      <c r="J997" s="2"/>
      <c r="K997" s="2"/>
    </row>
    <row r="998" spans="10:11" x14ac:dyDescent="0.3">
      <c r="J998" s="2"/>
      <c r="K998" s="2"/>
    </row>
    <row r="999" spans="10:11" x14ac:dyDescent="0.3">
      <c r="J999" s="2"/>
      <c r="K999" s="2"/>
    </row>
    <row r="1000" spans="10:11" x14ac:dyDescent="0.3">
      <c r="J1000" s="2"/>
      <c r="K1000" s="2"/>
    </row>
    <row r="1001" spans="10:11" x14ac:dyDescent="0.3">
      <c r="J1001" s="2"/>
      <c r="K1001" s="2"/>
    </row>
    <row r="1002" spans="10:11" x14ac:dyDescent="0.3">
      <c r="J1002" s="2"/>
      <c r="K1002" s="2"/>
    </row>
    <row r="1003" spans="10:11" x14ac:dyDescent="0.3">
      <c r="J1003" s="2"/>
      <c r="K1003" s="2"/>
    </row>
    <row r="1004" spans="10:11" x14ac:dyDescent="0.3">
      <c r="J1004" s="2"/>
      <c r="K1004" s="2"/>
    </row>
    <row r="1005" spans="10:11" x14ac:dyDescent="0.3">
      <c r="J1005" s="2"/>
      <c r="K1005" s="2"/>
    </row>
    <row r="1006" spans="10:11" x14ac:dyDescent="0.3">
      <c r="J1006" s="2"/>
      <c r="K1006" s="2"/>
    </row>
    <row r="1007" spans="10:11" x14ac:dyDescent="0.3">
      <c r="J1007" s="2"/>
      <c r="K1007" s="2"/>
    </row>
    <row r="1008" spans="10:11" x14ac:dyDescent="0.3">
      <c r="J1008" s="2"/>
      <c r="K1008" s="2"/>
    </row>
    <row r="1009" spans="10:11" x14ac:dyDescent="0.3">
      <c r="J1009" s="2"/>
      <c r="K1009" s="2"/>
    </row>
    <row r="1010" spans="10:11" x14ac:dyDescent="0.3">
      <c r="J1010" s="2"/>
      <c r="K1010" s="2"/>
    </row>
    <row r="1011" spans="10:11" x14ac:dyDescent="0.3">
      <c r="J1011" s="2"/>
      <c r="K1011" s="2"/>
    </row>
    <row r="1012" spans="10:11" x14ac:dyDescent="0.3">
      <c r="J1012" s="2"/>
      <c r="K1012" s="2"/>
    </row>
    <row r="1013" spans="10:11" x14ac:dyDescent="0.3">
      <c r="J1013" s="2"/>
      <c r="K1013" s="2"/>
    </row>
    <row r="1014" spans="10:11" x14ac:dyDescent="0.3">
      <c r="J1014" s="2"/>
      <c r="K1014" s="2"/>
    </row>
    <row r="1015" spans="10:11" x14ac:dyDescent="0.3">
      <c r="J1015" s="2"/>
      <c r="K1015" s="2"/>
    </row>
    <row r="1016" spans="10:11" x14ac:dyDescent="0.3">
      <c r="J1016" s="2"/>
      <c r="K1016" s="2"/>
    </row>
    <row r="1017" spans="10:11" x14ac:dyDescent="0.3">
      <c r="J1017" s="2"/>
      <c r="K1017" s="2"/>
    </row>
    <row r="1018" spans="10:11" x14ac:dyDescent="0.3">
      <c r="J1018" s="2"/>
      <c r="K1018" s="2"/>
    </row>
    <row r="1019" spans="10:11" x14ac:dyDescent="0.3">
      <c r="J1019" s="2"/>
      <c r="K1019" s="2"/>
    </row>
    <row r="1020" spans="10:11" x14ac:dyDescent="0.3">
      <c r="J1020" s="2"/>
      <c r="K1020" s="2"/>
    </row>
    <row r="1021" spans="10:11" x14ac:dyDescent="0.3">
      <c r="J1021" s="2"/>
      <c r="K1021" s="2"/>
    </row>
    <row r="1022" spans="10:11" x14ac:dyDescent="0.3">
      <c r="J1022" s="2"/>
      <c r="K1022" s="2"/>
    </row>
    <row r="1023" spans="10:11" x14ac:dyDescent="0.3">
      <c r="J1023" s="2"/>
      <c r="K1023" s="2"/>
    </row>
    <row r="1024" spans="10:11" x14ac:dyDescent="0.3">
      <c r="J1024" s="2"/>
      <c r="K1024" s="2"/>
    </row>
    <row r="1025" spans="10:11" x14ac:dyDescent="0.3">
      <c r="J1025" s="2"/>
      <c r="K1025" s="2"/>
    </row>
    <row r="1026" spans="10:11" x14ac:dyDescent="0.3">
      <c r="J1026" s="2"/>
      <c r="K1026" s="2"/>
    </row>
    <row r="1027" spans="10:11" x14ac:dyDescent="0.3">
      <c r="J1027" s="2"/>
      <c r="K1027" s="2"/>
    </row>
    <row r="1028" spans="10:11" x14ac:dyDescent="0.3">
      <c r="J1028" s="2"/>
      <c r="K1028" s="2"/>
    </row>
    <row r="1029" spans="10:11" x14ac:dyDescent="0.3">
      <c r="J1029" s="2"/>
      <c r="K1029" s="2"/>
    </row>
    <row r="1030" spans="10:11" x14ac:dyDescent="0.3">
      <c r="J1030" s="2"/>
      <c r="K1030" s="2"/>
    </row>
    <row r="1031" spans="10:11" x14ac:dyDescent="0.3">
      <c r="J1031" s="2"/>
      <c r="K1031" s="2"/>
    </row>
    <row r="1032" spans="10:11" x14ac:dyDescent="0.3">
      <c r="J1032" s="2"/>
      <c r="K1032" s="2"/>
    </row>
    <row r="1033" spans="10:11" x14ac:dyDescent="0.3">
      <c r="J1033" s="2"/>
      <c r="K1033" s="2"/>
    </row>
    <row r="1034" spans="10:11" x14ac:dyDescent="0.3">
      <c r="J1034" s="2"/>
      <c r="K1034" s="2"/>
    </row>
    <row r="1035" spans="10:11" x14ac:dyDescent="0.3">
      <c r="J1035" s="2"/>
      <c r="K1035" s="2"/>
    </row>
    <row r="1036" spans="10:11" x14ac:dyDescent="0.3">
      <c r="J1036" s="2"/>
      <c r="K1036" s="2"/>
    </row>
    <row r="1037" spans="10:11" x14ac:dyDescent="0.3">
      <c r="J1037" s="2"/>
      <c r="K1037" s="2"/>
    </row>
    <row r="1038" spans="10:11" x14ac:dyDescent="0.3">
      <c r="J1038" s="2"/>
      <c r="K1038" s="2"/>
    </row>
    <row r="1039" spans="10:11" x14ac:dyDescent="0.3">
      <c r="J1039" s="2"/>
      <c r="K1039" s="2"/>
    </row>
    <row r="1040" spans="10:11" x14ac:dyDescent="0.3">
      <c r="J1040" s="2"/>
      <c r="K1040" s="2"/>
    </row>
    <row r="1041" spans="10:11" x14ac:dyDescent="0.3">
      <c r="J1041" s="2"/>
      <c r="K1041" s="2"/>
    </row>
    <row r="1042" spans="10:11" x14ac:dyDescent="0.3">
      <c r="J1042" s="2"/>
      <c r="K1042" s="2"/>
    </row>
    <row r="1043" spans="10:11" x14ac:dyDescent="0.3">
      <c r="J1043" s="2"/>
      <c r="K1043" s="2"/>
    </row>
    <row r="1044" spans="10:11" x14ac:dyDescent="0.3">
      <c r="J1044" s="2"/>
      <c r="K1044" s="2"/>
    </row>
    <row r="1045" spans="10:11" x14ac:dyDescent="0.3">
      <c r="J1045" s="2"/>
      <c r="K1045" s="2"/>
    </row>
    <row r="1046" spans="10:11" x14ac:dyDescent="0.3">
      <c r="J1046" s="2"/>
      <c r="K1046" s="2"/>
    </row>
    <row r="1047" spans="10:11" x14ac:dyDescent="0.3">
      <c r="J1047" s="2"/>
      <c r="K1047" s="2"/>
    </row>
    <row r="1048" spans="10:11" x14ac:dyDescent="0.3">
      <c r="J1048" s="2"/>
      <c r="K1048" s="2"/>
    </row>
    <row r="1049" spans="10:11" x14ac:dyDescent="0.3">
      <c r="J1049" s="2"/>
      <c r="K1049" s="2"/>
    </row>
    <row r="1050" spans="10:11" x14ac:dyDescent="0.3">
      <c r="J1050" s="2"/>
      <c r="K1050" s="2"/>
    </row>
    <row r="1051" spans="10:11" x14ac:dyDescent="0.3">
      <c r="J1051" s="2"/>
      <c r="K1051" s="2"/>
    </row>
    <row r="1052" spans="10:11" x14ac:dyDescent="0.3">
      <c r="J1052" s="2"/>
      <c r="K1052" s="2"/>
    </row>
    <row r="1053" spans="10:11" x14ac:dyDescent="0.3">
      <c r="J1053" s="2"/>
      <c r="K1053" s="2"/>
    </row>
    <row r="1054" spans="10:11" x14ac:dyDescent="0.3">
      <c r="J1054" s="2"/>
      <c r="K1054" s="2"/>
    </row>
    <row r="1055" spans="10:11" x14ac:dyDescent="0.3">
      <c r="J1055" s="2"/>
      <c r="K1055" s="2"/>
    </row>
    <row r="1056" spans="10:11" x14ac:dyDescent="0.3">
      <c r="J1056" s="2"/>
      <c r="K1056" s="2"/>
    </row>
    <row r="1057" spans="10:11" x14ac:dyDescent="0.3">
      <c r="J1057" s="2"/>
      <c r="K1057" s="2"/>
    </row>
    <row r="1058" spans="10:11" x14ac:dyDescent="0.3">
      <c r="J1058" s="2"/>
      <c r="K1058" s="2"/>
    </row>
    <row r="1059" spans="10:11" x14ac:dyDescent="0.3">
      <c r="J1059" s="2"/>
      <c r="K1059" s="2"/>
    </row>
    <row r="1060" spans="10:11" x14ac:dyDescent="0.3">
      <c r="J1060" s="2"/>
      <c r="K1060" s="2"/>
    </row>
    <row r="1061" spans="10:11" x14ac:dyDescent="0.3">
      <c r="J1061" s="2"/>
      <c r="K1061" s="2"/>
    </row>
    <row r="1062" spans="10:11" x14ac:dyDescent="0.3">
      <c r="J1062" s="2"/>
      <c r="K1062" s="2"/>
    </row>
    <row r="1063" spans="10:11" x14ac:dyDescent="0.3">
      <c r="J1063" s="2"/>
      <c r="K1063" s="2"/>
    </row>
    <row r="1064" spans="10:11" x14ac:dyDescent="0.3">
      <c r="J1064" s="2"/>
      <c r="K1064" s="2"/>
    </row>
    <row r="1065" spans="10:11" x14ac:dyDescent="0.3">
      <c r="J1065" s="2"/>
      <c r="K1065" s="2"/>
    </row>
    <row r="1066" spans="10:11" x14ac:dyDescent="0.3">
      <c r="J1066" s="2"/>
      <c r="K1066" s="2"/>
    </row>
    <row r="1067" spans="10:11" x14ac:dyDescent="0.3">
      <c r="J1067" s="2"/>
      <c r="K1067" s="2"/>
    </row>
    <row r="1068" spans="10:11" x14ac:dyDescent="0.3">
      <c r="J1068" s="2"/>
      <c r="K1068" s="2"/>
    </row>
    <row r="1069" spans="10:11" x14ac:dyDescent="0.3">
      <c r="J1069" s="2"/>
      <c r="K1069" s="2"/>
    </row>
    <row r="1070" spans="10:11" x14ac:dyDescent="0.3">
      <c r="J1070" s="2"/>
      <c r="K1070" s="2"/>
    </row>
    <row r="1071" spans="10:11" x14ac:dyDescent="0.3">
      <c r="J1071" s="2"/>
      <c r="K1071" s="2"/>
    </row>
    <row r="1072" spans="10:11" x14ac:dyDescent="0.3">
      <c r="J1072" s="2"/>
      <c r="K1072" s="2"/>
    </row>
    <row r="1073" spans="10:11" x14ac:dyDescent="0.3">
      <c r="J1073" s="2"/>
      <c r="K1073" s="2"/>
    </row>
    <row r="1074" spans="10:11" x14ac:dyDescent="0.3">
      <c r="J1074" s="2"/>
      <c r="K1074" s="2"/>
    </row>
    <row r="1075" spans="10:11" x14ac:dyDescent="0.3">
      <c r="J1075" s="2"/>
      <c r="K1075" s="2"/>
    </row>
    <row r="1076" spans="10:11" x14ac:dyDescent="0.3">
      <c r="J1076" s="2"/>
      <c r="K1076" s="2"/>
    </row>
    <row r="1077" spans="10:11" x14ac:dyDescent="0.3">
      <c r="J1077" s="2"/>
      <c r="K1077" s="2"/>
    </row>
    <row r="1078" spans="10:11" x14ac:dyDescent="0.3">
      <c r="J1078" s="2"/>
      <c r="K1078" s="2"/>
    </row>
    <row r="1079" spans="10:11" x14ac:dyDescent="0.3">
      <c r="J1079" s="2"/>
      <c r="K1079" s="2"/>
    </row>
    <row r="1080" spans="10:11" x14ac:dyDescent="0.3">
      <c r="J1080" s="2"/>
      <c r="K1080" s="2"/>
    </row>
    <row r="1081" spans="10:11" x14ac:dyDescent="0.3">
      <c r="J1081" s="2"/>
      <c r="K1081" s="2"/>
    </row>
    <row r="1082" spans="10:11" x14ac:dyDescent="0.3">
      <c r="J1082" s="2"/>
      <c r="K1082" s="2"/>
    </row>
    <row r="1083" spans="10:11" x14ac:dyDescent="0.3">
      <c r="J1083" s="2"/>
      <c r="K1083" s="2"/>
    </row>
    <row r="1084" spans="10:11" x14ac:dyDescent="0.3">
      <c r="J1084" s="2"/>
      <c r="K1084" s="2"/>
    </row>
    <row r="1085" spans="10:11" x14ac:dyDescent="0.3">
      <c r="J1085" s="2"/>
      <c r="K1085" s="2"/>
    </row>
    <row r="1086" spans="10:11" x14ac:dyDescent="0.3">
      <c r="J1086" s="2"/>
      <c r="K1086" s="2"/>
    </row>
    <row r="1087" spans="10:11" x14ac:dyDescent="0.3">
      <c r="J1087" s="2"/>
      <c r="K1087" s="2"/>
    </row>
    <row r="1088" spans="10:11" x14ac:dyDescent="0.3">
      <c r="J1088" s="2"/>
      <c r="K1088" s="2"/>
    </row>
    <row r="1089" spans="10:11" x14ac:dyDescent="0.3">
      <c r="J1089" s="2"/>
      <c r="K1089" s="2"/>
    </row>
    <row r="1090" spans="10:11" x14ac:dyDescent="0.3">
      <c r="J1090" s="2"/>
      <c r="K1090" s="2"/>
    </row>
    <row r="1091" spans="10:11" x14ac:dyDescent="0.3">
      <c r="J1091" s="2"/>
      <c r="K1091" s="2"/>
    </row>
    <row r="1092" spans="10:11" x14ac:dyDescent="0.3">
      <c r="J1092" s="2"/>
      <c r="K1092" s="2"/>
    </row>
    <row r="1093" spans="10:11" x14ac:dyDescent="0.3">
      <c r="J1093" s="2"/>
      <c r="K1093" s="2"/>
    </row>
    <row r="1094" spans="10:11" x14ac:dyDescent="0.3">
      <c r="J1094" s="2"/>
      <c r="K1094" s="2"/>
    </row>
    <row r="1095" spans="10:11" x14ac:dyDescent="0.3">
      <c r="J1095" s="2"/>
      <c r="K1095" s="2"/>
    </row>
    <row r="1096" spans="10:11" x14ac:dyDescent="0.3">
      <c r="J1096" s="2"/>
      <c r="K1096" s="2"/>
    </row>
    <row r="1097" spans="10:11" x14ac:dyDescent="0.3">
      <c r="J1097" s="2"/>
      <c r="K1097" s="2"/>
    </row>
    <row r="1098" spans="10:11" x14ac:dyDescent="0.3">
      <c r="J1098" s="2"/>
      <c r="K1098" s="2"/>
    </row>
    <row r="1099" spans="10:11" x14ac:dyDescent="0.3">
      <c r="J1099" s="2"/>
      <c r="K1099" s="2"/>
    </row>
    <row r="1100" spans="10:11" x14ac:dyDescent="0.3">
      <c r="J1100" s="2"/>
      <c r="K1100" s="2"/>
    </row>
    <row r="1101" spans="10:11" x14ac:dyDescent="0.3">
      <c r="J1101" s="2"/>
      <c r="K1101" s="2"/>
    </row>
    <row r="1102" spans="10:11" x14ac:dyDescent="0.3">
      <c r="J1102" s="2"/>
      <c r="K1102" s="2"/>
    </row>
    <row r="1103" spans="10:11" x14ac:dyDescent="0.3">
      <c r="J1103" s="2"/>
      <c r="K1103" s="2"/>
    </row>
    <row r="1104" spans="10:11" x14ac:dyDescent="0.3">
      <c r="J1104" s="2"/>
      <c r="K1104" s="2"/>
    </row>
    <row r="1105" spans="10:11" x14ac:dyDescent="0.3">
      <c r="J1105" s="2"/>
      <c r="K1105" s="2"/>
    </row>
    <row r="1106" spans="10:11" x14ac:dyDescent="0.3">
      <c r="J1106" s="2"/>
      <c r="K1106" s="2"/>
    </row>
    <row r="1107" spans="10:11" x14ac:dyDescent="0.3">
      <c r="J1107" s="2"/>
      <c r="K1107" s="2"/>
    </row>
    <row r="1108" spans="10:11" x14ac:dyDescent="0.3">
      <c r="J1108" s="2"/>
      <c r="K1108" s="2"/>
    </row>
    <row r="1109" spans="10:11" x14ac:dyDescent="0.3">
      <c r="J1109" s="2"/>
      <c r="K1109" s="2"/>
    </row>
    <row r="1110" spans="10:11" x14ac:dyDescent="0.3">
      <c r="J1110" s="2"/>
      <c r="K1110" s="2"/>
    </row>
    <row r="1111" spans="10:11" x14ac:dyDescent="0.3">
      <c r="J1111" s="2"/>
      <c r="K1111" s="2"/>
    </row>
    <row r="1112" spans="10:11" x14ac:dyDescent="0.3">
      <c r="J1112" s="2"/>
      <c r="K1112" s="2"/>
    </row>
    <row r="1113" spans="10:11" x14ac:dyDescent="0.3">
      <c r="J1113" s="2"/>
      <c r="K1113" s="2"/>
    </row>
    <row r="1114" spans="10:11" x14ac:dyDescent="0.3">
      <c r="J1114" s="2"/>
      <c r="K1114" s="2"/>
    </row>
    <row r="1115" spans="10:11" x14ac:dyDescent="0.3">
      <c r="J1115" s="2"/>
      <c r="K1115" s="2"/>
    </row>
    <row r="1116" spans="10:11" x14ac:dyDescent="0.3">
      <c r="J1116" s="2"/>
      <c r="K1116" s="2"/>
    </row>
    <row r="1117" spans="10:11" x14ac:dyDescent="0.3">
      <c r="J1117" s="2"/>
      <c r="K1117" s="2"/>
    </row>
    <row r="1118" spans="10:11" x14ac:dyDescent="0.3">
      <c r="J1118" s="2"/>
      <c r="K1118" s="2"/>
    </row>
    <row r="1119" spans="10:11" x14ac:dyDescent="0.3">
      <c r="J1119" s="2"/>
      <c r="K1119" s="2"/>
    </row>
    <row r="1120" spans="10:11" x14ac:dyDescent="0.3">
      <c r="J1120" s="2"/>
      <c r="K1120" s="2"/>
    </row>
    <row r="1121" spans="10:11" x14ac:dyDescent="0.3">
      <c r="J1121" s="2"/>
      <c r="K1121" s="2"/>
    </row>
    <row r="1122" spans="10:11" x14ac:dyDescent="0.3">
      <c r="J1122" s="2"/>
      <c r="K1122" s="2"/>
    </row>
    <row r="1123" spans="10:11" x14ac:dyDescent="0.3">
      <c r="J1123" s="2"/>
      <c r="K1123" s="2"/>
    </row>
    <row r="1124" spans="10:11" x14ac:dyDescent="0.3">
      <c r="J1124" s="2"/>
      <c r="K1124" s="2"/>
    </row>
    <row r="1125" spans="10:11" x14ac:dyDescent="0.3">
      <c r="J1125" s="2"/>
      <c r="K1125" s="2"/>
    </row>
    <row r="1126" spans="10:11" x14ac:dyDescent="0.3">
      <c r="J1126" s="2"/>
      <c r="K1126" s="2"/>
    </row>
    <row r="1127" spans="10:11" x14ac:dyDescent="0.3">
      <c r="J1127" s="2"/>
      <c r="K1127" s="2"/>
    </row>
    <row r="1128" spans="10:11" x14ac:dyDescent="0.3">
      <c r="J1128" s="2"/>
      <c r="K1128" s="2"/>
    </row>
    <row r="1129" spans="10:11" x14ac:dyDescent="0.3">
      <c r="J1129" s="2"/>
      <c r="K1129" s="2"/>
    </row>
    <row r="1130" spans="10:11" x14ac:dyDescent="0.3">
      <c r="J1130" s="2"/>
      <c r="K1130" s="2"/>
    </row>
    <row r="1131" spans="10:11" x14ac:dyDescent="0.3">
      <c r="J1131" s="2"/>
      <c r="K1131" s="2"/>
    </row>
    <row r="1132" spans="10:11" x14ac:dyDescent="0.3">
      <c r="J1132" s="2"/>
      <c r="K1132" s="2"/>
    </row>
    <row r="1133" spans="10:11" x14ac:dyDescent="0.3">
      <c r="J1133" s="2"/>
      <c r="K1133" s="2"/>
    </row>
    <row r="1134" spans="10:11" x14ac:dyDescent="0.3">
      <c r="J1134" s="2"/>
      <c r="K1134" s="2"/>
    </row>
    <row r="1135" spans="10:11" x14ac:dyDescent="0.3">
      <c r="J1135" s="2"/>
      <c r="K1135" s="2"/>
    </row>
    <row r="1136" spans="10:11" x14ac:dyDescent="0.3">
      <c r="J1136" s="2"/>
      <c r="K1136" s="2"/>
    </row>
    <row r="1137" spans="10:11" x14ac:dyDescent="0.3">
      <c r="J1137" s="2"/>
      <c r="K1137" s="2"/>
    </row>
    <row r="1138" spans="10:11" x14ac:dyDescent="0.3">
      <c r="J1138" s="2"/>
      <c r="K1138" s="2"/>
    </row>
    <row r="1139" spans="10:11" x14ac:dyDescent="0.3">
      <c r="J1139" s="2"/>
      <c r="K1139" s="2"/>
    </row>
    <row r="1140" spans="10:11" x14ac:dyDescent="0.3">
      <c r="J1140" s="2"/>
      <c r="K1140" s="2"/>
    </row>
    <row r="1141" spans="10:11" x14ac:dyDescent="0.3">
      <c r="J1141" s="2"/>
      <c r="K1141" s="2"/>
    </row>
    <row r="1142" spans="10:11" x14ac:dyDescent="0.3">
      <c r="J1142" s="2"/>
      <c r="K1142" s="2"/>
    </row>
    <row r="1143" spans="10:11" x14ac:dyDescent="0.3">
      <c r="J1143" s="2"/>
      <c r="K1143" s="2"/>
    </row>
    <row r="1144" spans="10:11" x14ac:dyDescent="0.3">
      <c r="J1144" s="2"/>
      <c r="K1144" s="2"/>
    </row>
    <row r="1145" spans="10:11" x14ac:dyDescent="0.3">
      <c r="J1145" s="2"/>
      <c r="K1145" s="2"/>
    </row>
    <row r="1146" spans="10:11" x14ac:dyDescent="0.3">
      <c r="J1146" s="2"/>
      <c r="K1146" s="2"/>
    </row>
    <row r="1147" spans="10:11" x14ac:dyDescent="0.3">
      <c r="J1147" s="2"/>
      <c r="K1147" s="2"/>
    </row>
    <row r="1148" spans="10:11" x14ac:dyDescent="0.3">
      <c r="J1148" s="2"/>
      <c r="K1148" s="2"/>
    </row>
    <row r="1149" spans="10:11" x14ac:dyDescent="0.3">
      <c r="J1149" s="2"/>
      <c r="K1149" s="2"/>
    </row>
    <row r="1150" spans="10:11" x14ac:dyDescent="0.3">
      <c r="J1150" s="2"/>
      <c r="K1150" s="2"/>
    </row>
    <row r="1151" spans="10:11" x14ac:dyDescent="0.3">
      <c r="J1151" s="2"/>
      <c r="K1151" s="2"/>
    </row>
    <row r="1152" spans="10:11" x14ac:dyDescent="0.3">
      <c r="J1152" s="2"/>
      <c r="K1152" s="2"/>
    </row>
    <row r="1153" spans="10:11" x14ac:dyDescent="0.3">
      <c r="J1153" s="2"/>
      <c r="K1153" s="2"/>
    </row>
    <row r="1154" spans="10:11" x14ac:dyDescent="0.3">
      <c r="J1154" s="2"/>
      <c r="K1154" s="2"/>
    </row>
    <row r="1155" spans="10:11" x14ac:dyDescent="0.3">
      <c r="J1155" s="2"/>
      <c r="K1155" s="2"/>
    </row>
    <row r="1156" spans="10:11" x14ac:dyDescent="0.3">
      <c r="J1156" s="2"/>
      <c r="K1156" s="2"/>
    </row>
    <row r="1157" spans="10:11" x14ac:dyDescent="0.3">
      <c r="J1157" s="2"/>
      <c r="K1157" s="2"/>
    </row>
    <row r="1158" spans="10:11" x14ac:dyDescent="0.3">
      <c r="J1158" s="2"/>
      <c r="K1158" s="2"/>
    </row>
    <row r="1159" spans="10:11" x14ac:dyDescent="0.3">
      <c r="J1159" s="2"/>
      <c r="K1159" s="2"/>
    </row>
    <row r="1160" spans="10:11" x14ac:dyDescent="0.3">
      <c r="J1160" s="2"/>
      <c r="K1160" s="2"/>
    </row>
    <row r="1161" spans="10:11" x14ac:dyDescent="0.3">
      <c r="J1161" s="2"/>
      <c r="K1161" s="2"/>
    </row>
    <row r="1162" spans="10:11" x14ac:dyDescent="0.3">
      <c r="J1162" s="2"/>
      <c r="K1162" s="2"/>
    </row>
    <row r="1163" spans="10:11" x14ac:dyDescent="0.3">
      <c r="J1163" s="2"/>
      <c r="K1163" s="2"/>
    </row>
    <row r="1164" spans="10:11" x14ac:dyDescent="0.3">
      <c r="J1164" s="2"/>
      <c r="K1164" s="2"/>
    </row>
    <row r="1165" spans="10:11" x14ac:dyDescent="0.3">
      <c r="J1165" s="2"/>
      <c r="K1165" s="2"/>
    </row>
    <row r="1166" spans="10:11" x14ac:dyDescent="0.3">
      <c r="J1166" s="2"/>
      <c r="K1166" s="2"/>
    </row>
    <row r="1167" spans="10:11" x14ac:dyDescent="0.3">
      <c r="J1167" s="2"/>
      <c r="K1167" s="2"/>
    </row>
    <row r="1168" spans="10:11" x14ac:dyDescent="0.3">
      <c r="J1168" s="2"/>
      <c r="K1168" s="2"/>
    </row>
    <row r="1169" spans="10:11" x14ac:dyDescent="0.3">
      <c r="J1169" s="2"/>
      <c r="K1169" s="2"/>
    </row>
    <row r="1170" spans="10:11" x14ac:dyDescent="0.3">
      <c r="J1170" s="2"/>
      <c r="K1170" s="2"/>
    </row>
    <row r="1171" spans="10:11" x14ac:dyDescent="0.3">
      <c r="J1171" s="2"/>
      <c r="K1171" s="2"/>
    </row>
    <row r="1172" spans="10:11" x14ac:dyDescent="0.3">
      <c r="J1172" s="2"/>
      <c r="K1172" s="2"/>
    </row>
    <row r="1173" spans="10:11" x14ac:dyDescent="0.3">
      <c r="J1173" s="2"/>
      <c r="K1173" s="2"/>
    </row>
    <row r="1174" spans="10:11" x14ac:dyDescent="0.3">
      <c r="J1174" s="2"/>
      <c r="K1174" s="2"/>
    </row>
    <row r="1175" spans="10:11" x14ac:dyDescent="0.3">
      <c r="J1175" s="2"/>
      <c r="K1175" s="2"/>
    </row>
    <row r="1176" spans="10:11" x14ac:dyDescent="0.3">
      <c r="J1176" s="2"/>
      <c r="K1176" s="2"/>
    </row>
    <row r="1177" spans="10:11" x14ac:dyDescent="0.3">
      <c r="J1177" s="2"/>
      <c r="K1177" s="2"/>
    </row>
    <row r="1178" spans="10:11" x14ac:dyDescent="0.3">
      <c r="J1178" s="2"/>
      <c r="K1178" s="2"/>
    </row>
    <row r="1179" spans="10:11" x14ac:dyDescent="0.3">
      <c r="J1179" s="2"/>
      <c r="K1179" s="2"/>
    </row>
    <row r="1180" spans="10:11" x14ac:dyDescent="0.3">
      <c r="J1180" s="2"/>
      <c r="K1180" s="2"/>
    </row>
    <row r="1181" spans="10:11" x14ac:dyDescent="0.3">
      <c r="J1181" s="2"/>
      <c r="K1181" s="2"/>
    </row>
    <row r="1182" spans="10:11" x14ac:dyDescent="0.3">
      <c r="J1182" s="2"/>
      <c r="K1182" s="2"/>
    </row>
    <row r="1183" spans="10:11" x14ac:dyDescent="0.3">
      <c r="J1183" s="2"/>
      <c r="K1183" s="2"/>
    </row>
    <row r="1184" spans="10:11" x14ac:dyDescent="0.3">
      <c r="J1184" s="2"/>
      <c r="K1184" s="2"/>
    </row>
    <row r="1185" spans="10:11" x14ac:dyDescent="0.3">
      <c r="J1185" s="2"/>
      <c r="K1185" s="2"/>
    </row>
    <row r="1186" spans="10:11" x14ac:dyDescent="0.3">
      <c r="J1186" s="2"/>
      <c r="K1186" s="2"/>
    </row>
    <row r="1187" spans="10:11" x14ac:dyDescent="0.3">
      <c r="J1187" s="2"/>
      <c r="K1187" s="2"/>
    </row>
    <row r="1188" spans="10:11" x14ac:dyDescent="0.3">
      <c r="J1188" s="2"/>
      <c r="K1188" s="2"/>
    </row>
    <row r="1189" spans="10:11" x14ac:dyDescent="0.3">
      <c r="J1189" s="2"/>
      <c r="K1189" s="2"/>
    </row>
    <row r="1190" spans="10:11" x14ac:dyDescent="0.3">
      <c r="J1190" s="2"/>
      <c r="K1190" s="2"/>
    </row>
    <row r="1191" spans="10:11" x14ac:dyDescent="0.3">
      <c r="J1191" s="2"/>
      <c r="K1191" s="2"/>
    </row>
    <row r="1192" spans="10:11" x14ac:dyDescent="0.3">
      <c r="J1192" s="2"/>
      <c r="K1192" s="2"/>
    </row>
    <row r="1193" spans="10:11" x14ac:dyDescent="0.3">
      <c r="J1193" s="2"/>
      <c r="K1193" s="2"/>
    </row>
    <row r="1194" spans="10:11" x14ac:dyDescent="0.3">
      <c r="J1194" s="2"/>
      <c r="K1194" s="2"/>
    </row>
    <row r="1195" spans="10:11" x14ac:dyDescent="0.3">
      <c r="J1195" s="2"/>
      <c r="K1195" s="2"/>
    </row>
    <row r="1196" spans="10:11" x14ac:dyDescent="0.3">
      <c r="J1196" s="2"/>
      <c r="K1196" s="2"/>
    </row>
    <row r="1197" spans="10:11" x14ac:dyDescent="0.3">
      <c r="J1197" s="2"/>
      <c r="K1197" s="2"/>
    </row>
    <row r="1198" spans="10:11" x14ac:dyDescent="0.3">
      <c r="J1198" s="2"/>
      <c r="K1198" s="2"/>
    </row>
    <row r="1199" spans="10:11" x14ac:dyDescent="0.3">
      <c r="J1199" s="2"/>
      <c r="K1199" s="2"/>
    </row>
    <row r="1200" spans="10:11" x14ac:dyDescent="0.3">
      <c r="J1200" s="2"/>
      <c r="K1200" s="2"/>
    </row>
    <row r="1201" spans="10:11" x14ac:dyDescent="0.3">
      <c r="J1201" s="2"/>
      <c r="K1201" s="2"/>
    </row>
    <row r="1202" spans="10:11" x14ac:dyDescent="0.3">
      <c r="J1202" s="2"/>
      <c r="K1202" s="2"/>
    </row>
    <row r="1203" spans="10:11" x14ac:dyDescent="0.3">
      <c r="J1203" s="2"/>
      <c r="K1203" s="2"/>
    </row>
    <row r="1204" spans="10:11" x14ac:dyDescent="0.3">
      <c r="J1204" s="2"/>
      <c r="K1204" s="2"/>
    </row>
    <row r="1205" spans="10:11" x14ac:dyDescent="0.3">
      <c r="J1205" s="2"/>
      <c r="K1205" s="2"/>
    </row>
    <row r="1206" spans="10:11" x14ac:dyDescent="0.3">
      <c r="J1206" s="2"/>
      <c r="K1206" s="2"/>
    </row>
    <row r="1207" spans="10:11" x14ac:dyDescent="0.3">
      <c r="J1207" s="2"/>
      <c r="K1207" s="2"/>
    </row>
    <row r="1208" spans="10:11" x14ac:dyDescent="0.3">
      <c r="J1208" s="2"/>
      <c r="K1208" s="2"/>
    </row>
    <row r="1209" spans="10:11" x14ac:dyDescent="0.3">
      <c r="J1209" s="2"/>
      <c r="K1209" s="2"/>
    </row>
    <row r="1210" spans="10:11" x14ac:dyDescent="0.3">
      <c r="J1210" s="2"/>
      <c r="K1210" s="2"/>
    </row>
    <row r="1211" spans="10:11" x14ac:dyDescent="0.3">
      <c r="J1211" s="2"/>
      <c r="K1211" s="2"/>
    </row>
    <row r="1212" spans="10:11" x14ac:dyDescent="0.3">
      <c r="J1212" s="2"/>
      <c r="K1212" s="2"/>
    </row>
    <row r="1213" spans="10:11" x14ac:dyDescent="0.3">
      <c r="J1213" s="2"/>
      <c r="K1213" s="2"/>
    </row>
    <row r="1214" spans="10:11" x14ac:dyDescent="0.3">
      <c r="J1214" s="2"/>
      <c r="K1214" s="2"/>
    </row>
    <row r="1215" spans="10:11" x14ac:dyDescent="0.3">
      <c r="J1215" s="2"/>
      <c r="K1215" s="2"/>
    </row>
    <row r="1216" spans="10:11" x14ac:dyDescent="0.3">
      <c r="J1216" s="2"/>
      <c r="K1216" s="2"/>
    </row>
    <row r="1217" spans="10:11" x14ac:dyDescent="0.3">
      <c r="J1217" s="2"/>
      <c r="K1217" s="2"/>
    </row>
    <row r="1218" spans="10:11" x14ac:dyDescent="0.3">
      <c r="J1218" s="2"/>
      <c r="K1218" s="2"/>
    </row>
    <row r="1219" spans="10:11" x14ac:dyDescent="0.3">
      <c r="J1219" s="2"/>
      <c r="K1219" s="2"/>
    </row>
    <row r="1220" spans="10:11" x14ac:dyDescent="0.3">
      <c r="J1220" s="2"/>
      <c r="K1220" s="2"/>
    </row>
    <row r="1221" spans="10:11" x14ac:dyDescent="0.3">
      <c r="J1221" s="2"/>
      <c r="K1221" s="2"/>
    </row>
    <row r="1222" spans="10:11" x14ac:dyDescent="0.3">
      <c r="J1222" s="2"/>
      <c r="K1222" s="2"/>
    </row>
    <row r="1223" spans="10:11" x14ac:dyDescent="0.3">
      <c r="J1223" s="2"/>
      <c r="K1223" s="2"/>
    </row>
    <row r="1224" spans="10:11" x14ac:dyDescent="0.3">
      <c r="J1224" s="2"/>
      <c r="K1224" s="2"/>
    </row>
    <row r="1225" spans="10:11" x14ac:dyDescent="0.3">
      <c r="J1225" s="2"/>
      <c r="K1225" s="2"/>
    </row>
    <row r="1226" spans="10:11" x14ac:dyDescent="0.3">
      <c r="J1226" s="2"/>
      <c r="K1226" s="2"/>
    </row>
    <row r="1227" spans="10:11" x14ac:dyDescent="0.3">
      <c r="J1227" s="2"/>
      <c r="K1227" s="2"/>
    </row>
    <row r="1228" spans="10:11" x14ac:dyDescent="0.3">
      <c r="J1228" s="2"/>
      <c r="K1228" s="2"/>
    </row>
    <row r="1229" spans="10:11" x14ac:dyDescent="0.3">
      <c r="J1229" s="2"/>
      <c r="K1229" s="2"/>
    </row>
    <row r="1230" spans="10:11" x14ac:dyDescent="0.3">
      <c r="J1230" s="2"/>
      <c r="K1230" s="2"/>
    </row>
    <row r="1231" spans="10:11" x14ac:dyDescent="0.3">
      <c r="J1231" s="2"/>
      <c r="K1231" s="2"/>
    </row>
    <row r="1232" spans="10:11" x14ac:dyDescent="0.3">
      <c r="J1232" s="2"/>
      <c r="K1232" s="2"/>
    </row>
    <row r="1233" spans="10:11" x14ac:dyDescent="0.3">
      <c r="J1233" s="2"/>
      <c r="K1233" s="2"/>
    </row>
    <row r="1234" spans="10:11" x14ac:dyDescent="0.3">
      <c r="J1234" s="2"/>
      <c r="K1234" s="2"/>
    </row>
    <row r="1235" spans="10:11" x14ac:dyDescent="0.3">
      <c r="J1235" s="2"/>
      <c r="K1235" s="2"/>
    </row>
    <row r="1236" spans="10:11" x14ac:dyDescent="0.3">
      <c r="J1236" s="2"/>
      <c r="K1236" s="2"/>
    </row>
    <row r="1237" spans="10:11" x14ac:dyDescent="0.3">
      <c r="J1237" s="2"/>
      <c r="K1237" s="2"/>
    </row>
    <row r="1238" spans="10:11" x14ac:dyDescent="0.3">
      <c r="J1238" s="2"/>
      <c r="K1238" s="2"/>
    </row>
    <row r="1239" spans="10:11" x14ac:dyDescent="0.3">
      <c r="J1239" s="2"/>
      <c r="K1239" s="2"/>
    </row>
    <row r="1240" spans="10:11" x14ac:dyDescent="0.3">
      <c r="J1240" s="2"/>
      <c r="K1240" s="2"/>
    </row>
    <row r="1241" spans="10:11" x14ac:dyDescent="0.3">
      <c r="J1241" s="2"/>
      <c r="K1241" s="2"/>
    </row>
    <row r="1242" spans="10:11" x14ac:dyDescent="0.3">
      <c r="J1242" s="2"/>
      <c r="K1242" s="2"/>
    </row>
    <row r="1243" spans="10:11" x14ac:dyDescent="0.3">
      <c r="J1243" s="2"/>
      <c r="K1243" s="2"/>
    </row>
    <row r="1244" spans="10:11" x14ac:dyDescent="0.3">
      <c r="J1244" s="2"/>
      <c r="K1244" s="2"/>
    </row>
    <row r="1245" spans="10:11" x14ac:dyDescent="0.3">
      <c r="J1245" s="2"/>
      <c r="K1245" s="2"/>
    </row>
    <row r="1246" spans="10:11" x14ac:dyDescent="0.3">
      <c r="J1246" s="2"/>
      <c r="K1246" s="2"/>
    </row>
    <row r="1247" spans="10:11" x14ac:dyDescent="0.3">
      <c r="J1247" s="2"/>
      <c r="K1247" s="2"/>
    </row>
    <row r="1248" spans="10:11" x14ac:dyDescent="0.3">
      <c r="J1248" s="2"/>
      <c r="K1248" s="2"/>
    </row>
    <row r="1249" spans="10:11" x14ac:dyDescent="0.3">
      <c r="J1249" s="2"/>
      <c r="K1249" s="2"/>
    </row>
    <row r="1250" spans="10:11" x14ac:dyDescent="0.3">
      <c r="J1250" s="2"/>
      <c r="K1250" s="2"/>
    </row>
    <row r="1251" spans="10:11" x14ac:dyDescent="0.3">
      <c r="J1251" s="2"/>
      <c r="K1251" s="2"/>
    </row>
    <row r="1252" spans="10:11" x14ac:dyDescent="0.3">
      <c r="J1252" s="2"/>
      <c r="K1252" s="2"/>
    </row>
    <row r="1253" spans="10:11" x14ac:dyDescent="0.3">
      <c r="J1253" s="2"/>
      <c r="K1253" s="2"/>
    </row>
    <row r="1254" spans="10:11" x14ac:dyDescent="0.3">
      <c r="J1254" s="2"/>
      <c r="K1254" s="2"/>
    </row>
    <row r="1255" spans="10:11" x14ac:dyDescent="0.3">
      <c r="J1255" s="2"/>
      <c r="K1255" s="2"/>
    </row>
    <row r="1256" spans="10:11" x14ac:dyDescent="0.3">
      <c r="J1256" s="2"/>
      <c r="K1256" s="2"/>
    </row>
    <row r="1257" spans="10:11" x14ac:dyDescent="0.3">
      <c r="J1257" s="2"/>
      <c r="K1257" s="2"/>
    </row>
    <row r="1258" spans="10:11" x14ac:dyDescent="0.3">
      <c r="J1258" s="2"/>
      <c r="K1258" s="2"/>
    </row>
    <row r="1259" spans="10:11" x14ac:dyDescent="0.3">
      <c r="J1259" s="2"/>
      <c r="K1259" s="2"/>
    </row>
    <row r="1260" spans="10:11" x14ac:dyDescent="0.3">
      <c r="J1260" s="2"/>
      <c r="K1260" s="2"/>
    </row>
    <row r="1261" spans="10:11" x14ac:dyDescent="0.3">
      <c r="J1261" s="2"/>
      <c r="K1261" s="2"/>
    </row>
    <row r="1262" spans="10:11" x14ac:dyDescent="0.3">
      <c r="J1262" s="2"/>
      <c r="K1262" s="2"/>
    </row>
    <row r="1263" spans="10:11" x14ac:dyDescent="0.3">
      <c r="J1263" s="2"/>
      <c r="K1263" s="2"/>
    </row>
    <row r="1264" spans="10:11" x14ac:dyDescent="0.3">
      <c r="J1264" s="2"/>
      <c r="K1264" s="2"/>
    </row>
    <row r="1265" spans="10:11" x14ac:dyDescent="0.3">
      <c r="J1265" s="2"/>
      <c r="K1265" s="2"/>
    </row>
    <row r="1266" spans="10:11" x14ac:dyDescent="0.3">
      <c r="J1266" s="2"/>
      <c r="K1266" s="2"/>
    </row>
    <row r="1267" spans="10:11" x14ac:dyDescent="0.3">
      <c r="J1267" s="2"/>
      <c r="K1267" s="2"/>
    </row>
    <row r="1268" spans="10:11" x14ac:dyDescent="0.3">
      <c r="J1268" s="2"/>
      <c r="K1268" s="2"/>
    </row>
    <row r="1269" spans="10:11" x14ac:dyDescent="0.3">
      <c r="J1269" s="2"/>
      <c r="K1269" s="2"/>
    </row>
    <row r="1270" spans="10:11" x14ac:dyDescent="0.3">
      <c r="J1270" s="2"/>
      <c r="K1270" s="2"/>
    </row>
    <row r="1271" spans="10:11" x14ac:dyDescent="0.3">
      <c r="J1271" s="2"/>
      <c r="K1271" s="2"/>
    </row>
    <row r="1272" spans="10:11" x14ac:dyDescent="0.3">
      <c r="J1272" s="2"/>
      <c r="K1272" s="2"/>
    </row>
    <row r="1273" spans="10:11" x14ac:dyDescent="0.3">
      <c r="J1273" s="2"/>
      <c r="K1273" s="2"/>
    </row>
    <row r="1274" spans="10:11" x14ac:dyDescent="0.3">
      <c r="J1274" s="2"/>
      <c r="K1274" s="2"/>
    </row>
    <row r="1275" spans="10:11" x14ac:dyDescent="0.3">
      <c r="J1275" s="2"/>
      <c r="K1275" s="2"/>
    </row>
    <row r="1276" spans="10:11" x14ac:dyDescent="0.3">
      <c r="J1276" s="2"/>
      <c r="K1276" s="2"/>
    </row>
    <row r="1277" spans="10:11" x14ac:dyDescent="0.3">
      <c r="J1277" s="2"/>
      <c r="K1277" s="2"/>
    </row>
    <row r="1278" spans="10:11" x14ac:dyDescent="0.3">
      <c r="J1278" s="2"/>
      <c r="K1278" s="2"/>
    </row>
    <row r="1279" spans="10:11" x14ac:dyDescent="0.3">
      <c r="J1279" s="2"/>
      <c r="K1279" s="2"/>
    </row>
    <row r="1280" spans="10:11" x14ac:dyDescent="0.3">
      <c r="J1280" s="2"/>
      <c r="K1280" s="2"/>
    </row>
    <row r="1281" spans="10:11" x14ac:dyDescent="0.3">
      <c r="J1281" s="2"/>
      <c r="K1281" s="2"/>
    </row>
    <row r="1282" spans="10:11" x14ac:dyDescent="0.3">
      <c r="J1282" s="2"/>
      <c r="K1282" s="2"/>
    </row>
    <row r="1283" spans="10:11" x14ac:dyDescent="0.3">
      <c r="J1283" s="2"/>
      <c r="K1283" s="2"/>
    </row>
    <row r="1284" spans="10:11" x14ac:dyDescent="0.3">
      <c r="J1284" s="2"/>
      <c r="K1284" s="2"/>
    </row>
    <row r="1285" spans="10:11" x14ac:dyDescent="0.3">
      <c r="J1285" s="2"/>
      <c r="K1285" s="2"/>
    </row>
    <row r="1286" spans="10:11" x14ac:dyDescent="0.3">
      <c r="J1286" s="2"/>
      <c r="K1286" s="2"/>
    </row>
    <row r="1287" spans="10:11" x14ac:dyDescent="0.3">
      <c r="J1287" s="2"/>
      <c r="K1287" s="2"/>
    </row>
    <row r="1288" spans="10:11" x14ac:dyDescent="0.3">
      <c r="J1288" s="2"/>
      <c r="K1288" s="2"/>
    </row>
    <row r="1289" spans="10:11" x14ac:dyDescent="0.3">
      <c r="J1289" s="2"/>
      <c r="K1289" s="2"/>
    </row>
    <row r="1290" spans="10:11" x14ac:dyDescent="0.3">
      <c r="J1290" s="2"/>
      <c r="K1290" s="2"/>
    </row>
    <row r="1291" spans="10:11" x14ac:dyDescent="0.3">
      <c r="J1291" s="2"/>
      <c r="K1291" s="2"/>
    </row>
    <row r="1292" spans="10:11" x14ac:dyDescent="0.3">
      <c r="J1292" s="2"/>
      <c r="K1292" s="2"/>
    </row>
    <row r="1293" spans="10:11" x14ac:dyDescent="0.3">
      <c r="J1293" s="2"/>
      <c r="K1293" s="2"/>
    </row>
    <row r="1294" spans="10:11" x14ac:dyDescent="0.3">
      <c r="J1294" s="2"/>
      <c r="K1294" s="2"/>
    </row>
    <row r="1295" spans="10:11" x14ac:dyDescent="0.3">
      <c r="J1295" s="2"/>
      <c r="K1295" s="2"/>
    </row>
    <row r="1296" spans="10:11" x14ac:dyDescent="0.3">
      <c r="J1296" s="2"/>
      <c r="K1296" s="2"/>
    </row>
    <row r="1297" spans="10:11" x14ac:dyDescent="0.3">
      <c r="J1297" s="2"/>
      <c r="K1297" s="2"/>
    </row>
    <row r="1298" spans="10:11" x14ac:dyDescent="0.3">
      <c r="J1298" s="2"/>
      <c r="K1298" s="2"/>
    </row>
    <row r="1299" spans="10:11" x14ac:dyDescent="0.3">
      <c r="J1299" s="2"/>
      <c r="K1299" s="2"/>
    </row>
    <row r="1300" spans="10:11" x14ac:dyDescent="0.3">
      <c r="J1300" s="2"/>
      <c r="K1300" s="2"/>
    </row>
    <row r="1301" spans="10:11" x14ac:dyDescent="0.3">
      <c r="J1301" s="2"/>
      <c r="K1301" s="2"/>
    </row>
    <row r="1302" spans="10:11" x14ac:dyDescent="0.3">
      <c r="J1302" s="2"/>
      <c r="K1302" s="2"/>
    </row>
    <row r="1303" spans="10:11" x14ac:dyDescent="0.3">
      <c r="J1303" s="2"/>
      <c r="K1303" s="2"/>
    </row>
    <row r="1304" spans="10:11" x14ac:dyDescent="0.3">
      <c r="J1304" s="2"/>
      <c r="K1304" s="2"/>
    </row>
    <row r="1305" spans="10:11" x14ac:dyDescent="0.3">
      <c r="J1305" s="2"/>
      <c r="K1305" s="2"/>
    </row>
    <row r="1306" spans="10:11" x14ac:dyDescent="0.3">
      <c r="J1306" s="2"/>
      <c r="K1306" s="2"/>
    </row>
    <row r="1307" spans="10:11" x14ac:dyDescent="0.3">
      <c r="J1307" s="2"/>
      <c r="K1307" s="2"/>
    </row>
    <row r="1308" spans="10:11" x14ac:dyDescent="0.3">
      <c r="J1308" s="2"/>
      <c r="K1308" s="2"/>
    </row>
    <row r="1309" spans="10:11" x14ac:dyDescent="0.3">
      <c r="J1309" s="2"/>
      <c r="K1309" s="2"/>
    </row>
    <row r="1310" spans="10:11" x14ac:dyDescent="0.3">
      <c r="J1310" s="2"/>
      <c r="K1310" s="2"/>
    </row>
    <row r="1311" spans="10:11" x14ac:dyDescent="0.3">
      <c r="J1311" s="2"/>
      <c r="K1311" s="2"/>
    </row>
    <row r="1312" spans="10:11" x14ac:dyDescent="0.3">
      <c r="J1312" s="2"/>
      <c r="K1312" s="2"/>
    </row>
    <row r="1313" spans="10:11" x14ac:dyDescent="0.3">
      <c r="J1313" s="2"/>
      <c r="K1313" s="2"/>
    </row>
    <row r="1314" spans="10:11" x14ac:dyDescent="0.3">
      <c r="J1314" s="2"/>
      <c r="K1314" s="2"/>
    </row>
    <row r="1315" spans="10:11" x14ac:dyDescent="0.3">
      <c r="J1315" s="2"/>
      <c r="K1315" s="2"/>
    </row>
    <row r="1316" spans="10:11" x14ac:dyDescent="0.3">
      <c r="J1316" s="2"/>
      <c r="K1316" s="2"/>
    </row>
    <row r="1317" spans="10:11" x14ac:dyDescent="0.3">
      <c r="J1317" s="2"/>
      <c r="K1317" s="2"/>
    </row>
    <row r="1318" spans="10:11" x14ac:dyDescent="0.3">
      <c r="J1318" s="2"/>
      <c r="K1318" s="2"/>
    </row>
    <row r="1319" spans="10:11" x14ac:dyDescent="0.3">
      <c r="J1319" s="2"/>
      <c r="K1319" s="2"/>
    </row>
    <row r="1320" spans="10:11" x14ac:dyDescent="0.3">
      <c r="J1320" s="2"/>
      <c r="K1320" s="2"/>
    </row>
    <row r="1321" spans="10:11" x14ac:dyDescent="0.3">
      <c r="J1321" s="2"/>
      <c r="K1321" s="2"/>
    </row>
    <row r="1322" spans="10:11" x14ac:dyDescent="0.3">
      <c r="J1322" s="2"/>
      <c r="K1322" s="2"/>
    </row>
    <row r="1323" spans="10:11" x14ac:dyDescent="0.3">
      <c r="J1323" s="2"/>
      <c r="K1323" s="2"/>
    </row>
    <row r="1324" spans="10:11" x14ac:dyDescent="0.3">
      <c r="J1324" s="2"/>
      <c r="K1324" s="2"/>
    </row>
    <row r="1325" spans="10:11" x14ac:dyDescent="0.3">
      <c r="J1325" s="2"/>
      <c r="K1325" s="2"/>
    </row>
    <row r="1326" spans="10:11" x14ac:dyDescent="0.3">
      <c r="J1326" s="2"/>
      <c r="K1326" s="2"/>
    </row>
    <row r="1327" spans="10:11" x14ac:dyDescent="0.3">
      <c r="J1327" s="2"/>
      <c r="K1327" s="2"/>
    </row>
    <row r="1328" spans="10:11" x14ac:dyDescent="0.3">
      <c r="J1328" s="2"/>
      <c r="K1328" s="2"/>
    </row>
    <row r="1329" spans="10:11" x14ac:dyDescent="0.3">
      <c r="J1329" s="2"/>
      <c r="K1329" s="2"/>
    </row>
    <row r="1330" spans="10:11" x14ac:dyDescent="0.3">
      <c r="J1330" s="2"/>
      <c r="K1330" s="2"/>
    </row>
    <row r="1331" spans="10:11" x14ac:dyDescent="0.3">
      <c r="J1331" s="2"/>
      <c r="K1331" s="2"/>
    </row>
    <row r="1332" spans="10:11" x14ac:dyDescent="0.3">
      <c r="J1332" s="2"/>
      <c r="K1332" s="2"/>
    </row>
    <row r="1333" spans="10:11" x14ac:dyDescent="0.3">
      <c r="J1333" s="2"/>
      <c r="K1333" s="2"/>
    </row>
    <row r="1334" spans="10:11" x14ac:dyDescent="0.3">
      <c r="J1334" s="2"/>
      <c r="K1334" s="2"/>
    </row>
    <row r="1335" spans="10:11" x14ac:dyDescent="0.3">
      <c r="J1335" s="2"/>
      <c r="K1335" s="2"/>
    </row>
    <row r="1336" spans="10:11" x14ac:dyDescent="0.3">
      <c r="J1336" s="2"/>
      <c r="K1336" s="2"/>
    </row>
    <row r="1337" spans="10:11" x14ac:dyDescent="0.3">
      <c r="J1337" s="2"/>
      <c r="K1337" s="2"/>
    </row>
    <row r="1338" spans="10:11" x14ac:dyDescent="0.3">
      <c r="J1338" s="2"/>
      <c r="K1338" s="2"/>
    </row>
    <row r="1339" spans="10:11" x14ac:dyDescent="0.3">
      <c r="J1339" s="2"/>
      <c r="K1339" s="2"/>
    </row>
    <row r="1340" spans="10:11" x14ac:dyDescent="0.3">
      <c r="J1340" s="2"/>
      <c r="K1340" s="2"/>
    </row>
    <row r="1341" spans="10:11" x14ac:dyDescent="0.3">
      <c r="J1341" s="2"/>
      <c r="K1341" s="2"/>
    </row>
    <row r="1342" spans="10:11" x14ac:dyDescent="0.3">
      <c r="J1342" s="2"/>
      <c r="K1342" s="2"/>
    </row>
    <row r="1343" spans="10:11" x14ac:dyDescent="0.3">
      <c r="J1343" s="2"/>
      <c r="K1343" s="2"/>
    </row>
    <row r="1344" spans="10:11" x14ac:dyDescent="0.3">
      <c r="J1344" s="2"/>
      <c r="K1344" s="2"/>
    </row>
    <row r="1345" spans="10:11" x14ac:dyDescent="0.3">
      <c r="J1345" s="2"/>
      <c r="K1345" s="2"/>
    </row>
    <row r="1346" spans="10:11" x14ac:dyDescent="0.3">
      <c r="J1346" s="2"/>
      <c r="K1346" s="2"/>
    </row>
    <row r="1347" spans="10:11" x14ac:dyDescent="0.3">
      <c r="J1347" s="2"/>
      <c r="K1347" s="2"/>
    </row>
    <row r="1348" spans="10:11" x14ac:dyDescent="0.3">
      <c r="J1348" s="2"/>
      <c r="K1348" s="2"/>
    </row>
    <row r="1349" spans="10:11" x14ac:dyDescent="0.3">
      <c r="J1349" s="2"/>
      <c r="K1349" s="2"/>
    </row>
    <row r="1350" spans="10:11" x14ac:dyDescent="0.3">
      <c r="J1350" s="2"/>
      <c r="K1350" s="2"/>
    </row>
    <row r="1351" spans="10:11" x14ac:dyDescent="0.3">
      <c r="J1351" s="2"/>
      <c r="K1351" s="2"/>
    </row>
    <row r="1352" spans="10:11" x14ac:dyDescent="0.3">
      <c r="J1352" s="2"/>
      <c r="K1352" s="2"/>
    </row>
    <row r="1353" spans="10:11" x14ac:dyDescent="0.3">
      <c r="J1353" s="2"/>
      <c r="K1353" s="2"/>
    </row>
    <row r="1354" spans="10:11" x14ac:dyDescent="0.3">
      <c r="J1354" s="2"/>
      <c r="K1354" s="2"/>
    </row>
    <row r="1355" spans="10:11" x14ac:dyDescent="0.3">
      <c r="J1355" s="2"/>
      <c r="K1355" s="2"/>
    </row>
    <row r="1356" spans="10:11" x14ac:dyDescent="0.3">
      <c r="J1356" s="2"/>
      <c r="K1356" s="2"/>
    </row>
    <row r="1357" spans="10:11" x14ac:dyDescent="0.3">
      <c r="J1357" s="2"/>
      <c r="K1357" s="2"/>
    </row>
    <row r="1358" spans="10:11" x14ac:dyDescent="0.3">
      <c r="J1358" s="2"/>
      <c r="K1358" s="2"/>
    </row>
    <row r="1359" spans="10:11" x14ac:dyDescent="0.3">
      <c r="J1359" s="2"/>
      <c r="K1359" s="2"/>
    </row>
    <row r="1360" spans="10:11" x14ac:dyDescent="0.3">
      <c r="J1360" s="2"/>
      <c r="K1360" s="2"/>
    </row>
    <row r="1361" spans="10:11" x14ac:dyDescent="0.3">
      <c r="J1361" s="2"/>
      <c r="K1361" s="2"/>
    </row>
    <row r="1362" spans="10:11" x14ac:dyDescent="0.3">
      <c r="J1362" s="2"/>
      <c r="K1362" s="2"/>
    </row>
    <row r="1363" spans="10:11" x14ac:dyDescent="0.3">
      <c r="J1363" s="2"/>
      <c r="K1363" s="2"/>
    </row>
    <row r="1364" spans="10:11" x14ac:dyDescent="0.3">
      <c r="J1364" s="2"/>
      <c r="K1364" s="2"/>
    </row>
    <row r="1365" spans="10:11" x14ac:dyDescent="0.3">
      <c r="J1365" s="2"/>
      <c r="K1365" s="2"/>
    </row>
    <row r="1366" spans="10:11" x14ac:dyDescent="0.3">
      <c r="J1366" s="2"/>
      <c r="K1366" s="2"/>
    </row>
    <row r="1367" spans="10:11" x14ac:dyDescent="0.3">
      <c r="J1367" s="2"/>
      <c r="K1367" s="2"/>
    </row>
    <row r="1368" spans="10:11" x14ac:dyDescent="0.3">
      <c r="J1368" s="2"/>
      <c r="K1368" s="2"/>
    </row>
    <row r="1369" spans="10:11" x14ac:dyDescent="0.3">
      <c r="J1369" s="2"/>
      <c r="K1369" s="2"/>
    </row>
    <row r="1370" spans="10:11" x14ac:dyDescent="0.3">
      <c r="J1370" s="2"/>
      <c r="K1370" s="2"/>
    </row>
    <row r="1371" spans="10:11" x14ac:dyDescent="0.3">
      <c r="J1371" s="2"/>
      <c r="K1371" s="2"/>
    </row>
    <row r="1372" spans="10:11" x14ac:dyDescent="0.3">
      <c r="J1372" s="2"/>
      <c r="K1372" s="2"/>
    </row>
    <row r="1373" spans="10:11" x14ac:dyDescent="0.3">
      <c r="J1373" s="2"/>
      <c r="K1373" s="2"/>
    </row>
    <row r="1374" spans="10:11" x14ac:dyDescent="0.3">
      <c r="J1374" s="2"/>
      <c r="K1374" s="2"/>
    </row>
    <row r="1375" spans="10:11" x14ac:dyDescent="0.3">
      <c r="J1375" s="2"/>
      <c r="K1375" s="2"/>
    </row>
    <row r="1376" spans="10:11" x14ac:dyDescent="0.3">
      <c r="J1376" s="2"/>
      <c r="K1376" s="2"/>
    </row>
    <row r="1377" spans="10:11" x14ac:dyDescent="0.3">
      <c r="J1377" s="2"/>
      <c r="K1377" s="2"/>
    </row>
    <row r="1378" spans="10:11" x14ac:dyDescent="0.3">
      <c r="J1378" s="2"/>
      <c r="K1378" s="2"/>
    </row>
    <row r="1379" spans="10:11" x14ac:dyDescent="0.3">
      <c r="J1379" s="2"/>
      <c r="K1379" s="2"/>
    </row>
    <row r="1380" spans="10:11" x14ac:dyDescent="0.3">
      <c r="J1380" s="2"/>
      <c r="K1380" s="2"/>
    </row>
    <row r="1381" spans="10:11" x14ac:dyDescent="0.3">
      <c r="J1381" s="2"/>
      <c r="K1381" s="2"/>
    </row>
    <row r="1382" spans="10:11" x14ac:dyDescent="0.3">
      <c r="J1382" s="2"/>
      <c r="K1382" s="2"/>
    </row>
    <row r="1383" spans="10:11" x14ac:dyDescent="0.3">
      <c r="J1383" s="2"/>
      <c r="K1383" s="2"/>
    </row>
    <row r="1384" spans="10:11" x14ac:dyDescent="0.3">
      <c r="J1384" s="2"/>
      <c r="K1384" s="2"/>
    </row>
    <row r="1385" spans="10:11" x14ac:dyDescent="0.3">
      <c r="J1385" s="2"/>
      <c r="K1385" s="2"/>
    </row>
    <row r="1386" spans="10:11" x14ac:dyDescent="0.3">
      <c r="J1386" s="2"/>
      <c r="K1386" s="2"/>
    </row>
    <row r="1387" spans="10:11" x14ac:dyDescent="0.3">
      <c r="J1387" s="2"/>
      <c r="K1387" s="2"/>
    </row>
    <row r="1388" spans="10:11" x14ac:dyDescent="0.3">
      <c r="J1388" s="2"/>
      <c r="K1388" s="2"/>
    </row>
    <row r="1389" spans="10:11" x14ac:dyDescent="0.3">
      <c r="J1389" s="2"/>
      <c r="K1389" s="2"/>
    </row>
    <row r="1390" spans="10:11" x14ac:dyDescent="0.3">
      <c r="J1390" s="2"/>
      <c r="K1390" s="2"/>
    </row>
    <row r="1391" spans="10:11" x14ac:dyDescent="0.3">
      <c r="J1391" s="2"/>
      <c r="K1391" s="2"/>
    </row>
    <row r="1392" spans="10:11" x14ac:dyDescent="0.3">
      <c r="J1392" s="2"/>
      <c r="K1392" s="2"/>
    </row>
    <row r="1393" spans="10:11" x14ac:dyDescent="0.3">
      <c r="J1393" s="2"/>
      <c r="K1393" s="2"/>
    </row>
    <row r="1394" spans="10:11" x14ac:dyDescent="0.3">
      <c r="J1394" s="2"/>
      <c r="K1394" s="2"/>
    </row>
    <row r="1395" spans="10:11" x14ac:dyDescent="0.3">
      <c r="J1395" s="2"/>
      <c r="K1395" s="2"/>
    </row>
    <row r="1396" spans="10:11" x14ac:dyDescent="0.3">
      <c r="J1396" s="2"/>
      <c r="K1396" s="2"/>
    </row>
    <row r="1397" spans="10:11" x14ac:dyDescent="0.3">
      <c r="J1397" s="2"/>
      <c r="K1397" s="2"/>
    </row>
    <row r="1398" spans="10:11" x14ac:dyDescent="0.3">
      <c r="J1398" s="2"/>
      <c r="K1398" s="2"/>
    </row>
    <row r="1399" spans="10:11" x14ac:dyDescent="0.3">
      <c r="J1399" s="2"/>
      <c r="K1399" s="2"/>
    </row>
    <row r="1400" spans="10:11" x14ac:dyDescent="0.3">
      <c r="J1400" s="2"/>
      <c r="K1400" s="2"/>
    </row>
    <row r="1401" spans="10:11" x14ac:dyDescent="0.3">
      <c r="J1401" s="2"/>
      <c r="K1401" s="2"/>
    </row>
    <row r="1402" spans="10:11" x14ac:dyDescent="0.3">
      <c r="J1402" s="2"/>
      <c r="K1402" s="2"/>
    </row>
    <row r="1403" spans="10:11" x14ac:dyDescent="0.3">
      <c r="J1403" s="2"/>
      <c r="K1403" s="2"/>
    </row>
    <row r="1404" spans="10:11" x14ac:dyDescent="0.3">
      <c r="J1404" s="2"/>
      <c r="K1404" s="2"/>
    </row>
    <row r="1405" spans="10:11" x14ac:dyDescent="0.3">
      <c r="J1405" s="2"/>
      <c r="K1405" s="2"/>
    </row>
    <row r="1406" spans="10:11" x14ac:dyDescent="0.3">
      <c r="J1406" s="2"/>
      <c r="K1406" s="2"/>
    </row>
    <row r="1407" spans="10:11" x14ac:dyDescent="0.3">
      <c r="J1407" s="2"/>
      <c r="K1407" s="2"/>
    </row>
    <row r="1408" spans="10:11" x14ac:dyDescent="0.3">
      <c r="J1408" s="2"/>
      <c r="K1408" s="2"/>
    </row>
    <row r="1409" spans="10:11" x14ac:dyDescent="0.3">
      <c r="J1409" s="2"/>
      <c r="K1409" s="2"/>
    </row>
    <row r="1410" spans="10:11" x14ac:dyDescent="0.3">
      <c r="J1410" s="2"/>
      <c r="K1410" s="2"/>
    </row>
    <row r="1411" spans="10:11" x14ac:dyDescent="0.3">
      <c r="J1411" s="2"/>
      <c r="K1411" s="2"/>
    </row>
    <row r="1412" spans="10:11" x14ac:dyDescent="0.3">
      <c r="J1412" s="2"/>
      <c r="K1412" s="2"/>
    </row>
    <row r="1413" spans="10:11" x14ac:dyDescent="0.3">
      <c r="J1413" s="2"/>
      <c r="K1413" s="2"/>
    </row>
    <row r="1414" spans="10:11" x14ac:dyDescent="0.3">
      <c r="J1414" s="2"/>
      <c r="K1414" s="2"/>
    </row>
    <row r="1415" spans="10:11" x14ac:dyDescent="0.3">
      <c r="J1415" s="2"/>
      <c r="K1415" s="2"/>
    </row>
    <row r="1416" spans="10:11" x14ac:dyDescent="0.3">
      <c r="J1416" s="2"/>
      <c r="K1416" s="2"/>
    </row>
    <row r="1417" spans="10:11" x14ac:dyDescent="0.3">
      <c r="J1417" s="2"/>
      <c r="K1417" s="2"/>
    </row>
    <row r="1418" spans="10:11" x14ac:dyDescent="0.3">
      <c r="J1418" s="2"/>
      <c r="K1418" s="2"/>
    </row>
    <row r="1419" spans="10:11" x14ac:dyDescent="0.3">
      <c r="J1419" s="2"/>
      <c r="K1419" s="2"/>
    </row>
    <row r="1420" spans="10:11" x14ac:dyDescent="0.3">
      <c r="J1420" s="2"/>
      <c r="K1420" s="2"/>
    </row>
    <row r="1421" spans="10:11" x14ac:dyDescent="0.3">
      <c r="J1421" s="2"/>
      <c r="K1421" s="2"/>
    </row>
    <row r="1422" spans="10:11" x14ac:dyDescent="0.3">
      <c r="J1422" s="2"/>
      <c r="K1422" s="2"/>
    </row>
    <row r="1423" spans="10:11" x14ac:dyDescent="0.3">
      <c r="J1423" s="2"/>
      <c r="K1423" s="2"/>
    </row>
    <row r="1424" spans="10:11" x14ac:dyDescent="0.3">
      <c r="J1424" s="2"/>
      <c r="K1424" s="2"/>
    </row>
    <row r="1425" spans="10:11" x14ac:dyDescent="0.3">
      <c r="J1425" s="2"/>
      <c r="K1425" s="2"/>
    </row>
    <row r="1426" spans="10:11" x14ac:dyDescent="0.3">
      <c r="J1426" s="2"/>
      <c r="K1426" s="2"/>
    </row>
    <row r="1427" spans="10:11" x14ac:dyDescent="0.3">
      <c r="J1427" s="2"/>
      <c r="K1427" s="2"/>
    </row>
    <row r="1428" spans="10:11" x14ac:dyDescent="0.3">
      <c r="J1428" s="2"/>
      <c r="K1428" s="2"/>
    </row>
    <row r="1429" spans="10:11" x14ac:dyDescent="0.3">
      <c r="J1429" s="2"/>
      <c r="K1429" s="2"/>
    </row>
    <row r="1430" spans="10:11" x14ac:dyDescent="0.3">
      <c r="J1430" s="2"/>
      <c r="K1430" s="2"/>
    </row>
    <row r="1431" spans="10:11" x14ac:dyDescent="0.3">
      <c r="J1431" s="2"/>
      <c r="K1431" s="2"/>
    </row>
    <row r="1432" spans="10:11" x14ac:dyDescent="0.3">
      <c r="J1432" s="2"/>
      <c r="K1432" s="2"/>
    </row>
    <row r="1433" spans="10:11" x14ac:dyDescent="0.3">
      <c r="J1433" s="2"/>
      <c r="K1433" s="2"/>
    </row>
    <row r="1434" spans="10:11" x14ac:dyDescent="0.3">
      <c r="J1434" s="2"/>
      <c r="K1434" s="2"/>
    </row>
    <row r="1435" spans="10:11" x14ac:dyDescent="0.3">
      <c r="J1435" s="2"/>
      <c r="K1435" s="2"/>
    </row>
    <row r="1436" spans="10:11" x14ac:dyDescent="0.3">
      <c r="J1436" s="2"/>
      <c r="K1436" s="2"/>
    </row>
    <row r="1437" spans="10:11" x14ac:dyDescent="0.3">
      <c r="J1437" s="2"/>
      <c r="K1437" s="2"/>
    </row>
    <row r="1438" spans="10:11" x14ac:dyDescent="0.3">
      <c r="J1438" s="2"/>
      <c r="K1438" s="2"/>
    </row>
    <row r="1439" spans="10:11" x14ac:dyDescent="0.3">
      <c r="J1439" s="2"/>
      <c r="K1439" s="2"/>
    </row>
    <row r="1440" spans="10:11" x14ac:dyDescent="0.3">
      <c r="J1440" s="2"/>
      <c r="K1440" s="2"/>
    </row>
    <row r="1441" spans="10:11" x14ac:dyDescent="0.3">
      <c r="J1441" s="2"/>
      <c r="K1441" s="2"/>
    </row>
    <row r="1442" spans="10:11" x14ac:dyDescent="0.3">
      <c r="J1442" s="2"/>
      <c r="K1442" s="2"/>
    </row>
    <row r="1443" spans="10:11" x14ac:dyDescent="0.3">
      <c r="J1443" s="2"/>
      <c r="K1443" s="2"/>
    </row>
    <row r="1444" spans="10:11" x14ac:dyDescent="0.3">
      <c r="J1444" s="2"/>
      <c r="K1444" s="2"/>
    </row>
    <row r="1445" spans="10:11" x14ac:dyDescent="0.3">
      <c r="J1445" s="2"/>
      <c r="K1445" s="2"/>
    </row>
    <row r="1446" spans="10:11" x14ac:dyDescent="0.3">
      <c r="J1446" s="2"/>
      <c r="K1446" s="2"/>
    </row>
    <row r="1447" spans="10:11" x14ac:dyDescent="0.3">
      <c r="J1447" s="2"/>
      <c r="K1447" s="2"/>
    </row>
    <row r="1448" spans="10:11" x14ac:dyDescent="0.3">
      <c r="J1448" s="2"/>
      <c r="K1448" s="2"/>
    </row>
    <row r="1449" spans="10:11" x14ac:dyDescent="0.3">
      <c r="J1449" s="2"/>
      <c r="K1449" s="2"/>
    </row>
    <row r="1450" spans="10:11" x14ac:dyDescent="0.3">
      <c r="J1450" s="2"/>
      <c r="K1450" s="2"/>
    </row>
    <row r="1451" spans="10:11" x14ac:dyDescent="0.3">
      <c r="J1451" s="2"/>
      <c r="K1451" s="2"/>
    </row>
    <row r="1452" spans="10:11" x14ac:dyDescent="0.3">
      <c r="J1452" s="2"/>
      <c r="K1452" s="2"/>
    </row>
    <row r="1453" spans="10:11" x14ac:dyDescent="0.3">
      <c r="J1453" s="2"/>
      <c r="K1453" s="2"/>
    </row>
    <row r="1454" spans="10:11" x14ac:dyDescent="0.3">
      <c r="J1454" s="2"/>
      <c r="K1454" s="2"/>
    </row>
    <row r="1455" spans="10:11" x14ac:dyDescent="0.3">
      <c r="J1455" s="2"/>
      <c r="K1455" s="2"/>
    </row>
    <row r="1456" spans="10:11" x14ac:dyDescent="0.3">
      <c r="J1456" s="2"/>
      <c r="K1456" s="2"/>
    </row>
    <row r="1457" spans="10:11" x14ac:dyDescent="0.3">
      <c r="J1457" s="2"/>
      <c r="K1457" s="2"/>
    </row>
    <row r="1458" spans="10:11" x14ac:dyDescent="0.3">
      <c r="J1458" s="2"/>
      <c r="K1458" s="2"/>
    </row>
    <row r="1459" spans="10:11" x14ac:dyDescent="0.3">
      <c r="J1459" s="2"/>
      <c r="K1459" s="2"/>
    </row>
    <row r="1460" spans="10:11" x14ac:dyDescent="0.3">
      <c r="J1460" s="2"/>
      <c r="K1460" s="2"/>
    </row>
    <row r="1461" spans="10:11" x14ac:dyDescent="0.3">
      <c r="J1461" s="2"/>
      <c r="K1461" s="2"/>
    </row>
    <row r="1462" spans="10:11" x14ac:dyDescent="0.3">
      <c r="J1462" s="2"/>
      <c r="K1462" s="2"/>
    </row>
    <row r="1463" spans="10:11" x14ac:dyDescent="0.3">
      <c r="J1463" s="2"/>
      <c r="K1463" s="2"/>
    </row>
    <row r="1464" spans="10:11" x14ac:dyDescent="0.3">
      <c r="J1464" s="2"/>
      <c r="K1464" s="2"/>
    </row>
    <row r="1465" spans="10:11" x14ac:dyDescent="0.3">
      <c r="J1465" s="2"/>
      <c r="K1465" s="2"/>
    </row>
    <row r="1466" spans="10:11" x14ac:dyDescent="0.3">
      <c r="J1466" s="2"/>
      <c r="K1466" s="2"/>
    </row>
    <row r="1467" spans="10:11" x14ac:dyDescent="0.3">
      <c r="J1467" s="2"/>
      <c r="K1467" s="2"/>
    </row>
    <row r="1468" spans="10:11" x14ac:dyDescent="0.3">
      <c r="J1468" s="2"/>
      <c r="K1468" s="2"/>
    </row>
    <row r="1469" spans="10:11" x14ac:dyDescent="0.3">
      <c r="J1469" s="2"/>
      <c r="K1469" s="2"/>
    </row>
    <row r="1470" spans="10:11" x14ac:dyDescent="0.3">
      <c r="J1470" s="2"/>
      <c r="K1470" s="2"/>
    </row>
    <row r="1471" spans="10:11" x14ac:dyDescent="0.3">
      <c r="J1471" s="2"/>
      <c r="K1471" s="2"/>
    </row>
    <row r="1472" spans="10:11" x14ac:dyDescent="0.3">
      <c r="J1472" s="2"/>
      <c r="K1472" s="2"/>
    </row>
    <row r="1473" spans="10:11" x14ac:dyDescent="0.3">
      <c r="J1473" s="2"/>
      <c r="K1473" s="2"/>
    </row>
    <row r="1474" spans="10:11" x14ac:dyDescent="0.3">
      <c r="J1474" s="2"/>
      <c r="K1474" s="2"/>
    </row>
    <row r="1475" spans="10:11" x14ac:dyDescent="0.3">
      <c r="J1475" s="2"/>
      <c r="K1475" s="2"/>
    </row>
    <row r="1476" spans="10:11" x14ac:dyDescent="0.3">
      <c r="J1476" s="2"/>
      <c r="K1476" s="2"/>
    </row>
    <row r="1477" spans="10:11" x14ac:dyDescent="0.3">
      <c r="J1477" s="2"/>
      <c r="K1477" s="2"/>
    </row>
    <row r="1478" spans="10:11" x14ac:dyDescent="0.3">
      <c r="J1478" s="2"/>
      <c r="K1478" s="2"/>
    </row>
    <row r="1479" spans="10:11" x14ac:dyDescent="0.3">
      <c r="J1479" s="2"/>
      <c r="K1479" s="2"/>
    </row>
    <row r="1480" spans="10:11" x14ac:dyDescent="0.3">
      <c r="J1480" s="2"/>
      <c r="K1480" s="2"/>
    </row>
    <row r="1481" spans="10:11" x14ac:dyDescent="0.3">
      <c r="J1481" s="2"/>
      <c r="K1481" s="2"/>
    </row>
    <row r="1482" spans="10:11" x14ac:dyDescent="0.3">
      <c r="J1482" s="2"/>
      <c r="K1482" s="2"/>
    </row>
    <row r="1483" spans="10:11" x14ac:dyDescent="0.3">
      <c r="J1483" s="2"/>
      <c r="K1483" s="2"/>
    </row>
    <row r="1484" spans="10:11" x14ac:dyDescent="0.3">
      <c r="J1484" s="2"/>
      <c r="K1484" s="2"/>
    </row>
    <row r="1485" spans="10:11" x14ac:dyDescent="0.3">
      <c r="J1485" s="2"/>
      <c r="K1485" s="2"/>
    </row>
    <row r="1486" spans="10:11" x14ac:dyDescent="0.3">
      <c r="J1486" s="2"/>
      <c r="K1486" s="2"/>
    </row>
    <row r="1487" spans="10:11" x14ac:dyDescent="0.3">
      <c r="J1487" s="2"/>
      <c r="K1487" s="2"/>
    </row>
    <row r="1488" spans="10:11" x14ac:dyDescent="0.3">
      <c r="J1488" s="2"/>
      <c r="K1488" s="2"/>
    </row>
    <row r="1489" spans="10:11" x14ac:dyDescent="0.3">
      <c r="J1489" s="2"/>
      <c r="K1489" s="2"/>
    </row>
    <row r="1490" spans="10:11" x14ac:dyDescent="0.3">
      <c r="J1490" s="2"/>
      <c r="K1490" s="2"/>
    </row>
    <row r="1491" spans="10:11" x14ac:dyDescent="0.3">
      <c r="J1491" s="2"/>
      <c r="K1491" s="2"/>
    </row>
    <row r="1492" spans="10:11" x14ac:dyDescent="0.3">
      <c r="J1492" s="2"/>
      <c r="K1492" s="2"/>
    </row>
    <row r="1493" spans="10:11" x14ac:dyDescent="0.3">
      <c r="J1493" s="2"/>
      <c r="K1493" s="2"/>
    </row>
    <row r="1494" spans="10:11" x14ac:dyDescent="0.3">
      <c r="J1494" s="2"/>
      <c r="K1494" s="2"/>
    </row>
    <row r="1495" spans="10:11" x14ac:dyDescent="0.3">
      <c r="J1495" s="2"/>
      <c r="K1495" s="2"/>
    </row>
    <row r="1496" spans="10:11" x14ac:dyDescent="0.3">
      <c r="J1496" s="2"/>
      <c r="K1496" s="2"/>
    </row>
    <row r="1497" spans="10:11" x14ac:dyDescent="0.3">
      <c r="J1497" s="2"/>
      <c r="K1497" s="2"/>
    </row>
    <row r="1498" spans="10:11" x14ac:dyDescent="0.3">
      <c r="J1498" s="2"/>
      <c r="K1498" s="2"/>
    </row>
    <row r="1499" spans="10:11" x14ac:dyDescent="0.3">
      <c r="J1499" s="2"/>
      <c r="K1499" s="2"/>
    </row>
    <row r="1500" spans="10:11" x14ac:dyDescent="0.3">
      <c r="J1500" s="2"/>
      <c r="K1500" s="2"/>
    </row>
    <row r="1501" spans="10:11" x14ac:dyDescent="0.3">
      <c r="J1501" s="2"/>
      <c r="K1501" s="2"/>
    </row>
    <row r="1502" spans="10:11" x14ac:dyDescent="0.3">
      <c r="J1502" s="2"/>
      <c r="K1502" s="2"/>
    </row>
    <row r="1503" spans="10:11" x14ac:dyDescent="0.3">
      <c r="J1503" s="2"/>
      <c r="K1503" s="2"/>
    </row>
    <row r="1504" spans="10:11" x14ac:dyDescent="0.3">
      <c r="J1504" s="2"/>
      <c r="K1504" s="2"/>
    </row>
    <row r="1505" spans="10:11" x14ac:dyDescent="0.3">
      <c r="J1505" s="2"/>
      <c r="K1505" s="2"/>
    </row>
    <row r="1506" spans="10:11" x14ac:dyDescent="0.3">
      <c r="J1506" s="2"/>
      <c r="K1506" s="2"/>
    </row>
    <row r="1507" spans="10:11" x14ac:dyDescent="0.3">
      <c r="J1507" s="2"/>
      <c r="K1507" s="2"/>
    </row>
    <row r="1508" spans="10:11" x14ac:dyDescent="0.3">
      <c r="J1508" s="2"/>
      <c r="K1508" s="2"/>
    </row>
    <row r="1509" spans="10:11" x14ac:dyDescent="0.3">
      <c r="J1509" s="2"/>
      <c r="K1509" s="2"/>
    </row>
    <row r="1510" spans="10:11" x14ac:dyDescent="0.3">
      <c r="J1510" s="2"/>
      <c r="K1510" s="2"/>
    </row>
    <row r="1511" spans="10:11" x14ac:dyDescent="0.3">
      <c r="J1511" s="2"/>
      <c r="K1511" s="2"/>
    </row>
    <row r="1512" spans="10:11" x14ac:dyDescent="0.3">
      <c r="J1512" s="2"/>
      <c r="K1512" s="2"/>
    </row>
    <row r="1513" spans="10:11" x14ac:dyDescent="0.3">
      <c r="J1513" s="2"/>
      <c r="K1513" s="2"/>
    </row>
    <row r="1514" spans="10:11" x14ac:dyDescent="0.3">
      <c r="J1514" s="2"/>
      <c r="K1514" s="2"/>
    </row>
    <row r="1515" spans="10:11" x14ac:dyDescent="0.3">
      <c r="J1515" s="2"/>
      <c r="K1515" s="2"/>
    </row>
    <row r="1516" spans="10:11" x14ac:dyDescent="0.3">
      <c r="J1516" s="2"/>
      <c r="K1516" s="2"/>
    </row>
    <row r="1517" spans="10:11" x14ac:dyDescent="0.3">
      <c r="J1517" s="2"/>
      <c r="K1517" s="2"/>
    </row>
    <row r="1518" spans="10:11" x14ac:dyDescent="0.3">
      <c r="J1518" s="2"/>
      <c r="K1518" s="2"/>
    </row>
    <row r="1519" spans="10:11" x14ac:dyDescent="0.3">
      <c r="J1519" s="2"/>
      <c r="K1519" s="2"/>
    </row>
    <row r="1520" spans="10:11" x14ac:dyDescent="0.3">
      <c r="J1520" s="2"/>
      <c r="K1520" s="2"/>
    </row>
    <row r="1521" spans="10:11" x14ac:dyDescent="0.3">
      <c r="J1521" s="2"/>
      <c r="K1521" s="2"/>
    </row>
    <row r="1522" spans="10:11" x14ac:dyDescent="0.3">
      <c r="J1522" s="2"/>
      <c r="K1522" s="2"/>
    </row>
    <row r="1523" spans="10:11" x14ac:dyDescent="0.3">
      <c r="J1523" s="2"/>
      <c r="K1523" s="2"/>
    </row>
    <row r="1524" spans="10:11" x14ac:dyDescent="0.3">
      <c r="J1524" s="2"/>
      <c r="K1524" s="2"/>
    </row>
    <row r="1525" spans="10:11" x14ac:dyDescent="0.3">
      <c r="J1525" s="2"/>
      <c r="K1525" s="2"/>
    </row>
    <row r="1526" spans="10:11" x14ac:dyDescent="0.3">
      <c r="J1526" s="2"/>
      <c r="K1526" s="2"/>
    </row>
    <row r="1527" spans="10:11" x14ac:dyDescent="0.3">
      <c r="J1527" s="2"/>
      <c r="K1527" s="2"/>
    </row>
    <row r="1528" spans="10:11" x14ac:dyDescent="0.3">
      <c r="J1528" s="2"/>
      <c r="K1528" s="2"/>
    </row>
    <row r="1529" spans="10:11" x14ac:dyDescent="0.3">
      <c r="J1529" s="2"/>
      <c r="K1529" s="2"/>
    </row>
    <row r="1530" spans="10:11" x14ac:dyDescent="0.3">
      <c r="J1530" s="2"/>
      <c r="K1530" s="2"/>
    </row>
    <row r="1531" spans="10:11" x14ac:dyDescent="0.3">
      <c r="J1531" s="2"/>
      <c r="K1531" s="2"/>
    </row>
    <row r="1532" spans="10:11" x14ac:dyDescent="0.3">
      <c r="J1532" s="2"/>
      <c r="K1532" s="2"/>
    </row>
    <row r="1533" spans="10:11" x14ac:dyDescent="0.3">
      <c r="J1533" s="2"/>
      <c r="K1533" s="2"/>
    </row>
    <row r="1534" spans="10:11" x14ac:dyDescent="0.3">
      <c r="J1534" s="2"/>
      <c r="K1534" s="2"/>
    </row>
    <row r="1535" spans="10:11" x14ac:dyDescent="0.3">
      <c r="J1535" s="2"/>
      <c r="K1535" s="2"/>
    </row>
    <row r="1536" spans="10:11" x14ac:dyDescent="0.3">
      <c r="J1536" s="2"/>
      <c r="K1536" s="2"/>
    </row>
    <row r="1537" spans="10:11" x14ac:dyDescent="0.3">
      <c r="J1537" s="2"/>
      <c r="K1537" s="2"/>
    </row>
    <row r="1538" spans="10:11" x14ac:dyDescent="0.3">
      <c r="J1538" s="2"/>
      <c r="K1538" s="2"/>
    </row>
    <row r="1539" spans="10:11" x14ac:dyDescent="0.3">
      <c r="J1539" s="2"/>
      <c r="K1539" s="2"/>
    </row>
    <row r="1540" spans="10:11" x14ac:dyDescent="0.3">
      <c r="J1540" s="2"/>
      <c r="K1540" s="2"/>
    </row>
    <row r="1541" spans="10:11" x14ac:dyDescent="0.3">
      <c r="J1541" s="2"/>
      <c r="K1541" s="2"/>
    </row>
    <row r="1542" spans="10:11" x14ac:dyDescent="0.3">
      <c r="J1542" s="2"/>
      <c r="K1542" s="2"/>
    </row>
    <row r="1543" spans="10:11" x14ac:dyDescent="0.3">
      <c r="J1543" s="2"/>
      <c r="K1543" s="2"/>
    </row>
    <row r="1544" spans="10:11" x14ac:dyDescent="0.3">
      <c r="J1544" s="2"/>
      <c r="K1544" s="2"/>
    </row>
    <row r="1545" spans="10:11" x14ac:dyDescent="0.3">
      <c r="J1545" s="2"/>
      <c r="K1545" s="2"/>
    </row>
    <row r="1546" spans="10:11" x14ac:dyDescent="0.3">
      <c r="J1546" s="2"/>
      <c r="K1546" s="2"/>
    </row>
    <row r="1547" spans="10:11" x14ac:dyDescent="0.3">
      <c r="J1547" s="2"/>
      <c r="K1547" s="2"/>
    </row>
    <row r="1548" spans="10:11" x14ac:dyDescent="0.3">
      <c r="J1548" s="2"/>
      <c r="K1548" s="2"/>
    </row>
    <row r="1549" spans="10:11" x14ac:dyDescent="0.3">
      <c r="J1549" s="2"/>
      <c r="K1549" s="2"/>
    </row>
    <row r="1550" spans="10:11" x14ac:dyDescent="0.3">
      <c r="J1550" s="2"/>
      <c r="K1550" s="2"/>
    </row>
    <row r="1551" spans="10:11" x14ac:dyDescent="0.3">
      <c r="J1551" s="2"/>
      <c r="K1551" s="2"/>
    </row>
    <row r="1552" spans="10:11" x14ac:dyDescent="0.3">
      <c r="J1552" s="2"/>
      <c r="K1552" s="2"/>
    </row>
    <row r="1553" spans="10:11" x14ac:dyDescent="0.3">
      <c r="J1553" s="2"/>
      <c r="K1553" s="2"/>
    </row>
    <row r="1554" spans="10:11" x14ac:dyDescent="0.3">
      <c r="J1554" s="2"/>
      <c r="K1554" s="2"/>
    </row>
    <row r="1555" spans="10:11" x14ac:dyDescent="0.3">
      <c r="J1555" s="2"/>
      <c r="K1555" s="2"/>
    </row>
    <row r="1556" spans="10:11" x14ac:dyDescent="0.3">
      <c r="J1556" s="2"/>
      <c r="K1556" s="2"/>
    </row>
    <row r="1557" spans="10:11" x14ac:dyDescent="0.3">
      <c r="J1557" s="2"/>
      <c r="K1557" s="2"/>
    </row>
    <row r="1558" spans="10:11" x14ac:dyDescent="0.3">
      <c r="J1558" s="2"/>
      <c r="K1558" s="2"/>
    </row>
  </sheetData>
  <autoFilter ref="A10:K973"/>
  <mergeCells count="1331">
    <mergeCell ref="C715:K715"/>
    <mergeCell ref="K747:K748"/>
    <mergeCell ref="K679:K680"/>
    <mergeCell ref="K759:K760"/>
    <mergeCell ref="K771:K772"/>
    <mergeCell ref="G679:G680"/>
    <mergeCell ref="D829:D830"/>
    <mergeCell ref="K839:K840"/>
    <mergeCell ref="K787:K788"/>
    <mergeCell ref="F510:F511"/>
    <mergeCell ref="G234:G235"/>
    <mergeCell ref="J253:J254"/>
    <mergeCell ref="B731:B732"/>
    <mergeCell ref="C731:C732"/>
    <mergeCell ref="D731:D732"/>
    <mergeCell ref="F731:F732"/>
    <mergeCell ref="G731:G732"/>
    <mergeCell ref="D722:D723"/>
    <mergeCell ref="F722:F723"/>
    <mergeCell ref="F707:F708"/>
    <mergeCell ref="G707:G708"/>
    <mergeCell ref="F679:F680"/>
    <mergeCell ref="B733:B734"/>
    <mergeCell ref="C733:C734"/>
    <mergeCell ref="C722:C723"/>
    <mergeCell ref="C720:K720"/>
    <mergeCell ref="C716:K716"/>
    <mergeCell ref="G687:G688"/>
    <mergeCell ref="C679:C680"/>
    <mergeCell ref="D679:D680"/>
    <mergeCell ref="C687:C688"/>
    <mergeCell ref="D687:D688"/>
    <mergeCell ref="F687:F688"/>
    <mergeCell ref="G606:G607"/>
    <mergeCell ref="B687:B688"/>
    <mergeCell ref="K729:K730"/>
    <mergeCell ref="B749:B750"/>
    <mergeCell ref="C749:C750"/>
    <mergeCell ref="D751:D752"/>
    <mergeCell ref="F751:F752"/>
    <mergeCell ref="G751:G752"/>
    <mergeCell ref="G755:G756"/>
    <mergeCell ref="B729:B730"/>
    <mergeCell ref="G938:G945"/>
    <mergeCell ref="J488:J489"/>
    <mergeCell ref="J575:J576"/>
    <mergeCell ref="J942:J945"/>
    <mergeCell ref="D937:D945"/>
    <mergeCell ref="K789:K790"/>
    <mergeCell ref="K791:K792"/>
    <mergeCell ref="K797:K798"/>
    <mergeCell ref="F805:F806"/>
    <mergeCell ref="K823:K824"/>
    <mergeCell ref="K825:K826"/>
    <mergeCell ref="K827:K828"/>
    <mergeCell ref="G793:G794"/>
    <mergeCell ref="K795:K796"/>
    <mergeCell ref="K907:K908"/>
    <mergeCell ref="F861:F862"/>
    <mergeCell ref="G861:G862"/>
    <mergeCell ref="K845:K846"/>
    <mergeCell ref="K847:K848"/>
    <mergeCell ref="K579:K580"/>
    <mergeCell ref="K743:K744"/>
    <mergeCell ref="K745:K746"/>
    <mergeCell ref="B938:B939"/>
    <mergeCell ref="D583:D584"/>
    <mergeCell ref="C575:C576"/>
    <mergeCell ref="B575:B576"/>
    <mergeCell ref="D934:D935"/>
    <mergeCell ref="G934:G935"/>
    <mergeCell ref="K773:K774"/>
    <mergeCell ref="K775:K776"/>
    <mergeCell ref="K777:K778"/>
    <mergeCell ref="K779:K780"/>
    <mergeCell ref="G825:G826"/>
    <mergeCell ref="G598:G599"/>
    <mergeCell ref="G676:G677"/>
    <mergeCell ref="B670:K670"/>
    <mergeCell ref="B671:K671"/>
    <mergeCell ref="C673:K673"/>
    <mergeCell ref="C674:K674"/>
    <mergeCell ref="K727:K728"/>
    <mergeCell ref="K739:K740"/>
    <mergeCell ref="C927:K927"/>
    <mergeCell ref="K934:K935"/>
    <mergeCell ref="K841:K842"/>
    <mergeCell ref="K843:K844"/>
    <mergeCell ref="D771:D772"/>
    <mergeCell ref="F771:F772"/>
    <mergeCell ref="G815:G816"/>
    <mergeCell ref="B603:B604"/>
    <mergeCell ref="B598:B599"/>
    <mergeCell ref="C598:C599"/>
    <mergeCell ref="G603:G604"/>
    <mergeCell ref="C603:C604"/>
    <mergeCell ref="F603:F604"/>
    <mergeCell ref="K853:K854"/>
    <mergeCell ref="K855:K856"/>
    <mergeCell ref="K857:K858"/>
    <mergeCell ref="K803:K804"/>
    <mergeCell ref="K801:K802"/>
    <mergeCell ref="K829:K830"/>
    <mergeCell ref="K831:K832"/>
    <mergeCell ref="K811:K812"/>
    <mergeCell ref="K813:K814"/>
    <mergeCell ref="K815:K816"/>
    <mergeCell ref="K285:K286"/>
    <mergeCell ref="K570:K571"/>
    <mergeCell ref="K290:K291"/>
    <mergeCell ref="D234:D235"/>
    <mergeCell ref="K501:K502"/>
    <mergeCell ref="K507:K508"/>
    <mergeCell ref="K510:K511"/>
    <mergeCell ref="K520:K521"/>
    <mergeCell ref="K525:K526"/>
    <mergeCell ref="K530:K531"/>
    <mergeCell ref="K539:K540"/>
    <mergeCell ref="K544:K545"/>
    <mergeCell ref="K549:K550"/>
    <mergeCell ref="C537:K537"/>
    <mergeCell ref="F501:F502"/>
    <mergeCell ref="C632:K632"/>
    <mergeCell ref="J603:J604"/>
    <mergeCell ref="G501:G502"/>
    <mergeCell ref="D507:D508"/>
    <mergeCell ref="C606:C607"/>
    <mergeCell ref="D727:D728"/>
    <mergeCell ref="C499:K499"/>
    <mergeCell ref="H8:J8"/>
    <mergeCell ref="K8:K9"/>
    <mergeCell ref="H177:J177"/>
    <mergeCell ref="H178:J178"/>
    <mergeCell ref="H183:J183"/>
    <mergeCell ref="H184:J184"/>
    <mergeCell ref="K54:K55"/>
    <mergeCell ref="K63:K64"/>
    <mergeCell ref="K76:K77"/>
    <mergeCell ref="K80:K82"/>
    <mergeCell ref="K83:K84"/>
    <mergeCell ref="K85:K86"/>
    <mergeCell ref="K87:K88"/>
    <mergeCell ref="K89:K90"/>
    <mergeCell ref="K91:K92"/>
    <mergeCell ref="K93:K94"/>
    <mergeCell ref="K95:K96"/>
    <mergeCell ref="K97:K98"/>
    <mergeCell ref="K99:K100"/>
    <mergeCell ref="K101:K102"/>
    <mergeCell ref="K103:K104"/>
    <mergeCell ref="K105:K106"/>
    <mergeCell ref="J97:J98"/>
    <mergeCell ref="J99:J100"/>
    <mergeCell ref="B47:K47"/>
    <mergeCell ref="C115:C116"/>
    <mergeCell ref="B123:B124"/>
    <mergeCell ref="B119:B120"/>
    <mergeCell ref="C119:C120"/>
    <mergeCell ref="B121:B122"/>
    <mergeCell ref="C121:C122"/>
    <mergeCell ref="B85:B86"/>
    <mergeCell ref="B91:B92"/>
    <mergeCell ref="B93:B94"/>
    <mergeCell ref="D80:D82"/>
    <mergeCell ref="E81:E82"/>
    <mergeCell ref="B111:B112"/>
    <mergeCell ref="B107:B108"/>
    <mergeCell ref="G117:G118"/>
    <mergeCell ref="G150:G151"/>
    <mergeCell ref="F105:F106"/>
    <mergeCell ref="F107:F108"/>
    <mergeCell ref="F109:F110"/>
    <mergeCell ref="G105:G106"/>
    <mergeCell ref="J83:J84"/>
    <mergeCell ref="B69:K69"/>
    <mergeCell ref="C74:K74"/>
    <mergeCell ref="K117:K118"/>
    <mergeCell ref="K119:K120"/>
    <mergeCell ref="I148:I149"/>
    <mergeCell ref="B117:B118"/>
    <mergeCell ref="G121:G122"/>
    <mergeCell ref="F123:F124"/>
    <mergeCell ref="K115:K116"/>
    <mergeCell ref="C127:C128"/>
    <mergeCell ref="J103:J104"/>
    <mergeCell ref="K107:K108"/>
    <mergeCell ref="K109:K110"/>
    <mergeCell ref="J85:J86"/>
    <mergeCell ref="D113:D114"/>
    <mergeCell ref="J107:J108"/>
    <mergeCell ref="D91:D92"/>
    <mergeCell ref="F91:F92"/>
    <mergeCell ref="G91:G92"/>
    <mergeCell ref="F99:F100"/>
    <mergeCell ref="D101:D102"/>
    <mergeCell ref="D103:D104"/>
    <mergeCell ref="G103:G104"/>
    <mergeCell ref="G109:G110"/>
    <mergeCell ref="G111:G112"/>
    <mergeCell ref="C101:C102"/>
    <mergeCell ref="D97:D98"/>
    <mergeCell ref="F93:F94"/>
    <mergeCell ref="F101:F102"/>
    <mergeCell ref="B113:B114"/>
    <mergeCell ref="C97:C98"/>
    <mergeCell ref="C99:C100"/>
    <mergeCell ref="C93:C94"/>
    <mergeCell ref="G93:G94"/>
    <mergeCell ref="G107:G108"/>
    <mergeCell ref="D95:D96"/>
    <mergeCell ref="F97:F98"/>
    <mergeCell ref="G97:G98"/>
    <mergeCell ref="B95:B96"/>
    <mergeCell ref="B99:B100"/>
    <mergeCell ref="D105:D106"/>
    <mergeCell ref="C107:C108"/>
    <mergeCell ref="G101:G102"/>
    <mergeCell ref="B125:B126"/>
    <mergeCell ref="D150:D151"/>
    <mergeCell ref="B109:B110"/>
    <mergeCell ref="C109:C110"/>
    <mergeCell ref="B127:B128"/>
    <mergeCell ref="H150:H151"/>
    <mergeCell ref="G125:G126"/>
    <mergeCell ref="J148:J149"/>
    <mergeCell ref="D115:D116"/>
    <mergeCell ref="F121:F122"/>
    <mergeCell ref="D129:D131"/>
    <mergeCell ref="D148:D149"/>
    <mergeCell ref="C129:C131"/>
    <mergeCell ref="F125:F126"/>
    <mergeCell ref="F129:F131"/>
    <mergeCell ref="G129:G131"/>
    <mergeCell ref="E130:E131"/>
    <mergeCell ref="D125:D126"/>
    <mergeCell ref="B129:B131"/>
    <mergeCell ref="J87:J88"/>
    <mergeCell ref="J89:J90"/>
    <mergeCell ref="B101:B102"/>
    <mergeCell ref="B103:B104"/>
    <mergeCell ref="C113:C114"/>
    <mergeCell ref="D107:D108"/>
    <mergeCell ref="C103:C104"/>
    <mergeCell ref="C105:C106"/>
    <mergeCell ref="B105:B106"/>
    <mergeCell ref="D111:D112"/>
    <mergeCell ref="F117:F118"/>
    <mergeCell ref="G127:G128"/>
    <mergeCell ref="D117:D118"/>
    <mergeCell ref="E150:E151"/>
    <mergeCell ref="B140:K140"/>
    <mergeCell ref="B141:K141"/>
    <mergeCell ref="D123:D124"/>
    <mergeCell ref="C123:C124"/>
    <mergeCell ref="C117:C118"/>
    <mergeCell ref="B115:B116"/>
    <mergeCell ref="K111:K112"/>
    <mergeCell ref="K113:K114"/>
    <mergeCell ref="K123:K124"/>
    <mergeCell ref="G123:G124"/>
    <mergeCell ref="F103:F104"/>
    <mergeCell ref="K121:K122"/>
    <mergeCell ref="F111:F112"/>
    <mergeCell ref="J150:J151"/>
    <mergeCell ref="K150:K151"/>
    <mergeCell ref="D121:D122"/>
    <mergeCell ref="G119:G120"/>
    <mergeCell ref="C125:C126"/>
    <mergeCell ref="C311:K311"/>
    <mergeCell ref="B290:B291"/>
    <mergeCell ref="G246:G247"/>
    <mergeCell ref="D162:D163"/>
    <mergeCell ref="G253:G254"/>
    <mergeCell ref="G175:G176"/>
    <mergeCell ref="C144:K144"/>
    <mergeCell ref="C146:K146"/>
    <mergeCell ref="H148:H149"/>
    <mergeCell ref="B148:B149"/>
    <mergeCell ref="F179:F180"/>
    <mergeCell ref="K179:K180"/>
    <mergeCell ref="C150:C151"/>
    <mergeCell ref="F150:F151"/>
    <mergeCell ref="F148:F149"/>
    <mergeCell ref="G148:G149"/>
    <mergeCell ref="K162:K163"/>
    <mergeCell ref="B152:B153"/>
    <mergeCell ref="D152:D153"/>
    <mergeCell ref="E148:E149"/>
    <mergeCell ref="I154:I155"/>
    <mergeCell ref="K152:K153"/>
    <mergeCell ref="J154:J155"/>
    <mergeCell ref="E152:E153"/>
    <mergeCell ref="F152:F153"/>
    <mergeCell ref="G152:G153"/>
    <mergeCell ref="B150:B151"/>
    <mergeCell ref="E154:E155"/>
    <mergeCell ref="B160:B161"/>
    <mergeCell ref="K203:K204"/>
    <mergeCell ref="G168:G169"/>
    <mergeCell ref="G160:G161"/>
    <mergeCell ref="C179:C180"/>
    <mergeCell ref="C215:K215"/>
    <mergeCell ref="C203:C204"/>
    <mergeCell ref="F162:F163"/>
    <mergeCell ref="F168:F169"/>
    <mergeCell ref="F160:F161"/>
    <mergeCell ref="C148:C149"/>
    <mergeCell ref="D203:D204"/>
    <mergeCell ref="F203:F204"/>
    <mergeCell ref="C231:C232"/>
    <mergeCell ref="F156:F157"/>
    <mergeCell ref="D154:D155"/>
    <mergeCell ref="D127:D128"/>
    <mergeCell ref="I150:I151"/>
    <mergeCell ref="K160:K161"/>
    <mergeCell ref="C152:C153"/>
    <mergeCell ref="F127:F128"/>
    <mergeCell ref="J130:J131"/>
    <mergeCell ref="J160:J161"/>
    <mergeCell ref="G154:G155"/>
    <mergeCell ref="F154:F155"/>
    <mergeCell ref="I152:I153"/>
    <mergeCell ref="G156:G157"/>
    <mergeCell ref="C154:C155"/>
    <mergeCell ref="D253:D254"/>
    <mergeCell ref="F253:F254"/>
    <mergeCell ref="B173:B174"/>
    <mergeCell ref="K168:K169"/>
    <mergeCell ref="G203:G204"/>
    <mergeCell ref="B175:B176"/>
    <mergeCell ref="C156:C157"/>
    <mergeCell ref="B168:B169"/>
    <mergeCell ref="C168:C169"/>
    <mergeCell ref="D168:D169"/>
    <mergeCell ref="K173:K174"/>
    <mergeCell ref="B203:B204"/>
    <mergeCell ref="J162:J163"/>
    <mergeCell ref="J168:J169"/>
    <mergeCell ref="J173:J174"/>
    <mergeCell ref="J175:J176"/>
    <mergeCell ref="J179:J180"/>
    <mergeCell ref="G231:G232"/>
    <mergeCell ref="J231:J232"/>
    <mergeCell ref="B156:B157"/>
    <mergeCell ref="G179:G180"/>
    <mergeCell ref="B179:B180"/>
    <mergeCell ref="D173:D174"/>
    <mergeCell ref="G173:G174"/>
    <mergeCell ref="D179:D180"/>
    <mergeCell ref="B238:B239"/>
    <mergeCell ref="D246:D247"/>
    <mergeCell ref="G162:G163"/>
    <mergeCell ref="C162:C163"/>
    <mergeCell ref="B234:B235"/>
    <mergeCell ref="C213:K213"/>
    <mergeCell ref="K156:K157"/>
    <mergeCell ref="C386:K386"/>
    <mergeCell ref="B405:B406"/>
    <mergeCell ref="C405:C406"/>
    <mergeCell ref="G405:G406"/>
    <mergeCell ref="B395:B396"/>
    <mergeCell ref="C395:C396"/>
    <mergeCell ref="K395:K396"/>
    <mergeCell ref="K399:K400"/>
    <mergeCell ref="K363:K364"/>
    <mergeCell ref="G320:G321"/>
    <mergeCell ref="F320:F321"/>
    <mergeCell ref="F395:F396"/>
    <mergeCell ref="C385:K385"/>
    <mergeCell ref="D389:D390"/>
    <mergeCell ref="B402:B403"/>
    <mergeCell ref="G399:G400"/>
    <mergeCell ref="B351:B352"/>
    <mergeCell ref="D320:D321"/>
    <mergeCell ref="J395:J396"/>
    <mergeCell ref="J351:J352"/>
    <mergeCell ref="J402:J403"/>
    <mergeCell ref="F427:F429"/>
    <mergeCell ref="G387:G388"/>
    <mergeCell ref="D368:D369"/>
    <mergeCell ref="B392:B393"/>
    <mergeCell ref="C392:C393"/>
    <mergeCell ref="D392:D393"/>
    <mergeCell ref="G408:G409"/>
    <mergeCell ref="K372:K373"/>
    <mergeCell ref="C317:C318"/>
    <mergeCell ref="E387:E388"/>
    <mergeCell ref="G402:G403"/>
    <mergeCell ref="F402:F403"/>
    <mergeCell ref="J372:J373"/>
    <mergeCell ref="B382:K382"/>
    <mergeCell ref="C411:C412"/>
    <mergeCell ref="B411:B412"/>
    <mergeCell ref="D411:D412"/>
    <mergeCell ref="F411:F412"/>
    <mergeCell ref="G411:G412"/>
    <mergeCell ref="F389:F390"/>
    <mergeCell ref="G389:G390"/>
    <mergeCell ref="F387:F388"/>
    <mergeCell ref="C417:C418"/>
    <mergeCell ref="K427:K429"/>
    <mergeCell ref="F368:F369"/>
    <mergeCell ref="G368:G369"/>
    <mergeCell ref="F363:F364"/>
    <mergeCell ref="G363:G364"/>
    <mergeCell ref="B333:K333"/>
    <mergeCell ref="F317:F318"/>
    <mergeCell ref="G317:G318"/>
    <mergeCell ref="K351:K352"/>
    <mergeCell ref="D285:D286"/>
    <mergeCell ref="F285:F286"/>
    <mergeCell ref="K368:K369"/>
    <mergeCell ref="B444:B445"/>
    <mergeCell ref="C444:C445"/>
    <mergeCell ref="F444:F445"/>
    <mergeCell ref="G444:G445"/>
    <mergeCell ref="B372:B373"/>
    <mergeCell ref="C360:K360"/>
    <mergeCell ref="B363:B364"/>
    <mergeCell ref="C363:C364"/>
    <mergeCell ref="D363:D364"/>
    <mergeCell ref="B368:B369"/>
    <mergeCell ref="C368:C369"/>
    <mergeCell ref="D372:D373"/>
    <mergeCell ref="F372:F373"/>
    <mergeCell ref="G372:G373"/>
    <mergeCell ref="B389:B390"/>
    <mergeCell ref="C389:C390"/>
    <mergeCell ref="K431:K433"/>
    <mergeCell ref="K411:K412"/>
    <mergeCell ref="K408:K409"/>
    <mergeCell ref="G351:G352"/>
    <mergeCell ref="B417:B418"/>
    <mergeCell ref="D417:D418"/>
    <mergeCell ref="G417:G418"/>
    <mergeCell ref="D402:D403"/>
    <mergeCell ref="C365:K365"/>
    <mergeCell ref="D408:D409"/>
    <mergeCell ref="F408:F409"/>
    <mergeCell ref="K317:K318"/>
    <mergeCell ref="K320:K321"/>
    <mergeCell ref="G747:G748"/>
    <mergeCell ref="C507:C508"/>
    <mergeCell ref="J565:J566"/>
    <mergeCell ref="C525:C526"/>
    <mergeCell ref="B907:B908"/>
    <mergeCell ref="C907:C908"/>
    <mergeCell ref="C678:K678"/>
    <mergeCell ref="C934:C935"/>
    <mergeCell ref="D907:D908"/>
    <mergeCell ref="F934:F935"/>
    <mergeCell ref="G575:G576"/>
    <mergeCell ref="C595:C596"/>
    <mergeCell ref="K575:K576"/>
    <mergeCell ref="C707:C708"/>
    <mergeCell ref="D707:D708"/>
    <mergeCell ref="C593:K593"/>
    <mergeCell ref="F544:F545"/>
    <mergeCell ref="B544:B545"/>
    <mergeCell ref="K741:K742"/>
    <mergeCell ref="G562:G563"/>
    <mergeCell ref="D579:D580"/>
    <mergeCell ref="F729:F730"/>
    <mergeCell ref="G729:G730"/>
    <mergeCell ref="K606:K607"/>
    <mergeCell ref="K731:K732"/>
    <mergeCell ref="K733:K734"/>
    <mergeCell ref="K735:K736"/>
    <mergeCell ref="K737:K738"/>
    <mergeCell ref="K833:K834"/>
    <mergeCell ref="K819:K820"/>
    <mergeCell ref="D574:D576"/>
    <mergeCell ref="B549:B550"/>
    <mergeCell ref="C931:C933"/>
    <mergeCell ref="B931:B933"/>
    <mergeCell ref="B539:B540"/>
    <mergeCell ref="D614:D616"/>
    <mergeCell ref="B525:B526"/>
    <mergeCell ref="D594:D600"/>
    <mergeCell ref="D558:D559"/>
    <mergeCell ref="D562:D563"/>
    <mergeCell ref="B595:B596"/>
    <mergeCell ref="B558:B559"/>
    <mergeCell ref="C565:C566"/>
    <mergeCell ref="B579:B580"/>
    <mergeCell ref="B562:B563"/>
    <mergeCell ref="C530:C531"/>
    <mergeCell ref="F530:F531"/>
    <mergeCell ref="F606:F607"/>
    <mergeCell ref="C615:C616"/>
    <mergeCell ref="F615:F616"/>
    <mergeCell ref="D525:D526"/>
    <mergeCell ref="D747:D748"/>
    <mergeCell ref="F747:F748"/>
    <mergeCell ref="F827:F828"/>
    <mergeCell ref="C570:C571"/>
    <mergeCell ref="F570:F571"/>
    <mergeCell ref="F598:F599"/>
    <mergeCell ref="C579:C580"/>
    <mergeCell ref="F554:F555"/>
    <mergeCell ref="F727:F728"/>
    <mergeCell ref="F579:F580"/>
    <mergeCell ref="C727:C728"/>
    <mergeCell ref="C684:K684"/>
    <mergeCell ref="C686:K686"/>
    <mergeCell ref="C952:K952"/>
    <mergeCell ref="C954:K954"/>
    <mergeCell ref="B951:K951"/>
    <mergeCell ref="D530:D531"/>
    <mergeCell ref="D538:D540"/>
    <mergeCell ref="D544:D545"/>
    <mergeCell ref="D549:D550"/>
    <mergeCell ref="B628:K628"/>
    <mergeCell ref="B615:B616"/>
    <mergeCell ref="C938:C939"/>
    <mergeCell ref="C562:C563"/>
    <mergeCell ref="C631:K631"/>
    <mergeCell ref="F562:F563"/>
    <mergeCell ref="B944:B945"/>
    <mergeCell ref="C940:C941"/>
    <mergeCell ref="B940:B941"/>
    <mergeCell ref="C944:C945"/>
    <mergeCell ref="F944:F945"/>
    <mergeCell ref="B934:B935"/>
    <mergeCell ref="B679:B680"/>
    <mergeCell ref="K861:K862"/>
    <mergeCell ref="J934:J935"/>
    <mergeCell ref="G831:G832"/>
    <mergeCell ref="D821:D822"/>
    <mergeCell ref="J931:J933"/>
    <mergeCell ref="K931:K933"/>
    <mergeCell ref="K799:K800"/>
    <mergeCell ref="C765:C766"/>
    <mergeCell ref="F907:F908"/>
    <mergeCell ref="F575:F576"/>
    <mergeCell ref="C558:C559"/>
    <mergeCell ref="B583:B584"/>
    <mergeCell ref="K938:K945"/>
    <mergeCell ref="C942:C943"/>
    <mergeCell ref="B676:B677"/>
    <mergeCell ref="F942:F943"/>
    <mergeCell ref="F940:F941"/>
    <mergeCell ref="F938:F939"/>
    <mergeCell ref="G931:G933"/>
    <mergeCell ref="F931:F933"/>
    <mergeCell ref="F488:F489"/>
    <mergeCell ref="G472:G473"/>
    <mergeCell ref="B942:B943"/>
    <mergeCell ref="G558:G559"/>
    <mergeCell ref="G579:G580"/>
    <mergeCell ref="C539:C540"/>
    <mergeCell ref="B414:B415"/>
    <mergeCell ref="C414:C415"/>
    <mergeCell ref="D414:D415"/>
    <mergeCell ref="F414:F415"/>
    <mergeCell ref="G414:G415"/>
    <mergeCell ref="D427:D429"/>
    <mergeCell ref="E427:E429"/>
    <mergeCell ref="K437:K438"/>
    <mergeCell ref="C420:C421"/>
    <mergeCell ref="F420:F421"/>
    <mergeCell ref="G420:G421"/>
    <mergeCell ref="B507:B508"/>
    <mergeCell ref="F507:F508"/>
    <mergeCell ref="D931:D933"/>
    <mergeCell ref="K472:K473"/>
    <mergeCell ref="G469:G470"/>
    <mergeCell ref="G520:G521"/>
    <mergeCell ref="G507:G508"/>
    <mergeCell ref="B420:B421"/>
    <mergeCell ref="B408:B409"/>
    <mergeCell ref="C234:C235"/>
    <mergeCell ref="C372:C373"/>
    <mergeCell ref="D405:D406"/>
    <mergeCell ref="F405:F406"/>
    <mergeCell ref="K278:K279"/>
    <mergeCell ref="K231:K232"/>
    <mergeCell ref="K234:K235"/>
    <mergeCell ref="K238:K239"/>
    <mergeCell ref="C285:C286"/>
    <mergeCell ref="C300:K300"/>
    <mergeCell ref="C302:K302"/>
    <mergeCell ref="D305:D309"/>
    <mergeCell ref="E305:E309"/>
    <mergeCell ref="K387:K388"/>
    <mergeCell ref="K389:K390"/>
    <mergeCell ref="K392:K393"/>
    <mergeCell ref="C359:K359"/>
    <mergeCell ref="F278:F279"/>
    <mergeCell ref="F234:F235"/>
    <mergeCell ref="K402:K403"/>
    <mergeCell ref="K405:K406"/>
    <mergeCell ref="C278:C279"/>
    <mergeCell ref="C347:K347"/>
    <mergeCell ref="K253:K254"/>
    <mergeCell ref="G285:G286"/>
    <mergeCell ref="K414:K415"/>
    <mergeCell ref="K417:K418"/>
    <mergeCell ref="C366:K366"/>
    <mergeCell ref="D387:D388"/>
    <mergeCell ref="G290:G291"/>
    <mergeCell ref="B285:B286"/>
    <mergeCell ref="B231:B232"/>
    <mergeCell ref="C238:C239"/>
    <mergeCell ref="D238:D239"/>
    <mergeCell ref="F238:F239"/>
    <mergeCell ref="G238:G239"/>
    <mergeCell ref="C243:K243"/>
    <mergeCell ref="B278:B279"/>
    <mergeCell ref="D278:D279"/>
    <mergeCell ref="D431:D433"/>
    <mergeCell ref="D436:D438"/>
    <mergeCell ref="B431:B433"/>
    <mergeCell ref="E431:E433"/>
    <mergeCell ref="F431:F433"/>
    <mergeCell ref="G431:G433"/>
    <mergeCell ref="B452:B453"/>
    <mergeCell ref="G392:G393"/>
    <mergeCell ref="F392:F393"/>
    <mergeCell ref="D420:D421"/>
    <mergeCell ref="K420:K421"/>
    <mergeCell ref="B320:B321"/>
    <mergeCell ref="B399:B400"/>
    <mergeCell ref="B253:B254"/>
    <mergeCell ref="B246:B247"/>
    <mergeCell ref="C408:C409"/>
    <mergeCell ref="B426:K426"/>
    <mergeCell ref="K246:K247"/>
    <mergeCell ref="C430:K430"/>
    <mergeCell ref="B437:B438"/>
    <mergeCell ref="F417:F418"/>
    <mergeCell ref="C435:K435"/>
    <mergeCell ref="G395:G396"/>
    <mergeCell ref="B458:B459"/>
    <mergeCell ref="K452:K453"/>
    <mergeCell ref="K441:K442"/>
    <mergeCell ref="K444:K445"/>
    <mergeCell ref="B447:B448"/>
    <mergeCell ref="C447:C448"/>
    <mergeCell ref="G483:G484"/>
    <mergeCell ref="B456:B457"/>
    <mergeCell ref="F452:F453"/>
    <mergeCell ref="C434:K434"/>
    <mergeCell ref="C437:C438"/>
    <mergeCell ref="F437:F438"/>
    <mergeCell ref="G437:G438"/>
    <mergeCell ref="C458:C459"/>
    <mergeCell ref="D456:D457"/>
    <mergeCell ref="D447:D448"/>
    <mergeCell ref="C452:C453"/>
    <mergeCell ref="F447:F448"/>
    <mergeCell ref="G447:G448"/>
    <mergeCell ref="F441:F442"/>
    <mergeCell ref="G441:G442"/>
    <mergeCell ref="F483:F484"/>
    <mergeCell ref="K465:K466"/>
    <mergeCell ref="B472:B473"/>
    <mergeCell ref="C456:C457"/>
    <mergeCell ref="K447:K448"/>
    <mergeCell ref="B441:B442"/>
    <mergeCell ref="C441:C442"/>
    <mergeCell ref="D444:D445"/>
    <mergeCell ref="D464:D466"/>
    <mergeCell ref="K455:K459"/>
    <mergeCell ref="J475:J476"/>
    <mergeCell ref="C270:K270"/>
    <mergeCell ref="C276:K276"/>
    <mergeCell ref="C246:C247"/>
    <mergeCell ref="F305:F309"/>
    <mergeCell ref="G305:G309"/>
    <mergeCell ref="C351:C352"/>
    <mergeCell ref="D351:D352"/>
    <mergeCell ref="C343:K343"/>
    <mergeCell ref="F351:F352"/>
    <mergeCell ref="C320:C321"/>
    <mergeCell ref="D317:D318"/>
    <mergeCell ref="H152:H153"/>
    <mergeCell ref="F173:F174"/>
    <mergeCell ref="C173:C174"/>
    <mergeCell ref="D109:D110"/>
    <mergeCell ref="C111:C112"/>
    <mergeCell ref="J105:J106"/>
    <mergeCell ref="D290:D291"/>
    <mergeCell ref="F290:F291"/>
    <mergeCell ref="D335:E340"/>
    <mergeCell ref="C341:K341"/>
    <mergeCell ref="C194:K194"/>
    <mergeCell ref="C175:C176"/>
    <mergeCell ref="D175:D176"/>
    <mergeCell ref="K175:K176"/>
    <mergeCell ref="D231:D232"/>
    <mergeCell ref="C253:C254"/>
    <mergeCell ref="F175:F176"/>
    <mergeCell ref="J152:J153"/>
    <mergeCell ref="G113:G114"/>
    <mergeCell ref="G278:G279"/>
    <mergeCell ref="F246:F247"/>
    <mergeCell ref="C290:C291"/>
    <mergeCell ref="B3:K3"/>
    <mergeCell ref="B8:B9"/>
    <mergeCell ref="C8:C9"/>
    <mergeCell ref="D8:D9"/>
    <mergeCell ref="E8:E9"/>
    <mergeCell ref="F8:F9"/>
    <mergeCell ref="G8:G9"/>
    <mergeCell ref="C83:C84"/>
    <mergeCell ref="B83:B84"/>
    <mergeCell ref="B87:B88"/>
    <mergeCell ref="B63:B64"/>
    <mergeCell ref="C63:C64"/>
    <mergeCell ref="C54:C55"/>
    <mergeCell ref="D54:D55"/>
    <mergeCell ref="F54:F55"/>
    <mergeCell ref="G54:G55"/>
    <mergeCell ref="C95:C96"/>
    <mergeCell ref="G95:G96"/>
    <mergeCell ref="B4:K4"/>
    <mergeCell ref="B6:K6"/>
    <mergeCell ref="B15:B16"/>
    <mergeCell ref="D15:D16"/>
    <mergeCell ref="C61:K61"/>
    <mergeCell ref="D26:D27"/>
    <mergeCell ref="D31:D32"/>
    <mergeCell ref="C49:K49"/>
    <mergeCell ref="C50:K50"/>
    <mergeCell ref="G87:G88"/>
    <mergeCell ref="C91:C92"/>
    <mergeCell ref="F89:F90"/>
    <mergeCell ref="B54:B55"/>
    <mergeCell ref="B12:K12"/>
    <mergeCell ref="B13:K13"/>
    <mergeCell ref="B14:K14"/>
    <mergeCell ref="D36:D37"/>
    <mergeCell ref="B41:K41"/>
    <mergeCell ref="D42:D43"/>
    <mergeCell ref="B17:B18"/>
    <mergeCell ref="D17:D18"/>
    <mergeCell ref="B19:K19"/>
    <mergeCell ref="B20:B21"/>
    <mergeCell ref="D20:D21"/>
    <mergeCell ref="B25:K25"/>
    <mergeCell ref="C87:C88"/>
    <mergeCell ref="D83:D84"/>
    <mergeCell ref="F83:F84"/>
    <mergeCell ref="D85:D86"/>
    <mergeCell ref="F85:F86"/>
    <mergeCell ref="G85:G86"/>
    <mergeCell ref="D87:D88"/>
    <mergeCell ref="F87:F88"/>
    <mergeCell ref="B76:B77"/>
    <mergeCell ref="D76:D77"/>
    <mergeCell ref="F76:F77"/>
    <mergeCell ref="C62:K62"/>
    <mergeCell ref="B80:B82"/>
    <mergeCell ref="F80:F82"/>
    <mergeCell ref="G76:G77"/>
    <mergeCell ref="G83:G84"/>
    <mergeCell ref="C80:C82"/>
    <mergeCell ref="G80:G82"/>
    <mergeCell ref="D63:D64"/>
    <mergeCell ref="C85:C86"/>
    <mergeCell ref="B317:B318"/>
    <mergeCell ref="F63:F64"/>
    <mergeCell ref="D119:D120"/>
    <mergeCell ref="B162:B163"/>
    <mergeCell ref="D160:D161"/>
    <mergeCell ref="C160:C161"/>
    <mergeCell ref="D156:D157"/>
    <mergeCell ref="K125:K126"/>
    <mergeCell ref="F113:F114"/>
    <mergeCell ref="K127:K128"/>
    <mergeCell ref="K129:K131"/>
    <mergeCell ref="K148:K149"/>
    <mergeCell ref="F95:F96"/>
    <mergeCell ref="C76:C77"/>
    <mergeCell ref="G99:G100"/>
    <mergeCell ref="J95:J96"/>
    <mergeCell ref="K154:K155"/>
    <mergeCell ref="D99:D100"/>
    <mergeCell ref="G89:G90"/>
    <mergeCell ref="D93:D94"/>
    <mergeCell ref="F119:F120"/>
    <mergeCell ref="B97:B98"/>
    <mergeCell ref="C89:C90"/>
    <mergeCell ref="B89:B90"/>
    <mergeCell ref="G63:G64"/>
    <mergeCell ref="D89:D90"/>
    <mergeCell ref="F115:F116"/>
    <mergeCell ref="G115:G116"/>
    <mergeCell ref="B154:B155"/>
    <mergeCell ref="F231:F232"/>
    <mergeCell ref="H154:H155"/>
    <mergeCell ref="C75:K75"/>
    <mergeCell ref="B488:B489"/>
    <mergeCell ref="C488:C489"/>
    <mergeCell ref="G488:G489"/>
    <mergeCell ref="C472:C473"/>
    <mergeCell ref="F472:F473"/>
    <mergeCell ref="D451:D453"/>
    <mergeCell ref="B475:B476"/>
    <mergeCell ref="G475:G476"/>
    <mergeCell ref="C481:K481"/>
    <mergeCell ref="B483:B484"/>
    <mergeCell ref="C483:C484"/>
    <mergeCell ref="B465:B466"/>
    <mergeCell ref="C465:C466"/>
    <mergeCell ref="F465:F466"/>
    <mergeCell ref="G465:G466"/>
    <mergeCell ref="B469:B470"/>
    <mergeCell ref="C469:C470"/>
    <mergeCell ref="F469:F470"/>
    <mergeCell ref="C463:K463"/>
    <mergeCell ref="K475:K476"/>
    <mergeCell ref="C475:C476"/>
    <mergeCell ref="D475:D476"/>
    <mergeCell ref="F475:F476"/>
    <mergeCell ref="D469:D470"/>
    <mergeCell ref="D472:D473"/>
    <mergeCell ref="D482:D483"/>
    <mergeCell ref="D488:D489"/>
    <mergeCell ref="K488:K489"/>
    <mergeCell ref="G452:G453"/>
    <mergeCell ref="D458:D459"/>
    <mergeCell ref="K469:K470"/>
    <mergeCell ref="K483:K484"/>
    <mergeCell ref="B501:B502"/>
    <mergeCell ref="B565:B566"/>
    <mergeCell ref="C554:C555"/>
    <mergeCell ref="B570:B571"/>
    <mergeCell ref="K565:K566"/>
    <mergeCell ref="J570:J571"/>
    <mergeCell ref="B492:B493"/>
    <mergeCell ref="C492:C493"/>
    <mergeCell ref="F492:F493"/>
    <mergeCell ref="C544:C545"/>
    <mergeCell ref="G544:G545"/>
    <mergeCell ref="F549:F550"/>
    <mergeCell ref="G549:G550"/>
    <mergeCell ref="D553:D555"/>
    <mergeCell ref="F558:F559"/>
    <mergeCell ref="F565:F566"/>
    <mergeCell ref="F525:F526"/>
    <mergeCell ref="G525:G526"/>
    <mergeCell ref="G565:G566"/>
    <mergeCell ref="J510:J511"/>
    <mergeCell ref="J554:J555"/>
    <mergeCell ref="G510:G511"/>
    <mergeCell ref="G554:G555"/>
    <mergeCell ref="B520:B521"/>
    <mergeCell ref="B510:B511"/>
    <mergeCell ref="D510:D511"/>
    <mergeCell ref="K492:K493"/>
    <mergeCell ref="F539:F540"/>
    <mergeCell ref="G539:G540"/>
    <mergeCell ref="B530:B531"/>
    <mergeCell ref="B554:B555"/>
    <mergeCell ref="G492:G493"/>
    <mergeCell ref="C510:C511"/>
    <mergeCell ref="D519:D521"/>
    <mergeCell ref="C518:K518"/>
    <mergeCell ref="B699:K699"/>
    <mergeCell ref="C706:K706"/>
    <mergeCell ref="B707:B708"/>
    <mergeCell ref="J598:J599"/>
    <mergeCell ref="K615:K616"/>
    <mergeCell ref="C613:K613"/>
    <mergeCell ref="G530:G531"/>
    <mergeCell ref="C520:C521"/>
    <mergeCell ref="G570:G571"/>
    <mergeCell ref="F595:F596"/>
    <mergeCell ref="G595:G596"/>
    <mergeCell ref="J687:J688"/>
    <mergeCell ref="F520:F521"/>
    <mergeCell ref="D565:D566"/>
    <mergeCell ref="D570:D571"/>
    <mergeCell ref="C549:C550"/>
    <mergeCell ref="C583:C584"/>
    <mergeCell ref="K583:K584"/>
    <mergeCell ref="K562:K563"/>
    <mergeCell ref="K554:K555"/>
    <mergeCell ref="K558:K559"/>
    <mergeCell ref="J595:J596"/>
    <mergeCell ref="K603:K604"/>
    <mergeCell ref="K595:K596"/>
    <mergeCell ref="K598:K599"/>
    <mergeCell ref="K707:K708"/>
    <mergeCell ref="K687:K688"/>
    <mergeCell ref="B606:B607"/>
    <mergeCell ref="K634:K635"/>
    <mergeCell ref="F739:F740"/>
    <mergeCell ref="G739:G740"/>
    <mergeCell ref="B737:B738"/>
    <mergeCell ref="C737:C738"/>
    <mergeCell ref="D737:D738"/>
    <mergeCell ref="F737:F738"/>
    <mergeCell ref="G737:G738"/>
    <mergeCell ref="D733:D734"/>
    <mergeCell ref="B727:B728"/>
    <mergeCell ref="C676:C677"/>
    <mergeCell ref="D676:D677"/>
    <mergeCell ref="F676:F677"/>
    <mergeCell ref="C726:K726"/>
    <mergeCell ref="B634:B635"/>
    <mergeCell ref="G615:G616"/>
    <mergeCell ref="F634:F635"/>
    <mergeCell ref="G634:G635"/>
    <mergeCell ref="B722:B723"/>
    <mergeCell ref="C634:C635"/>
    <mergeCell ref="D642:D645"/>
    <mergeCell ref="K676:K677"/>
    <mergeCell ref="C653:K653"/>
    <mergeCell ref="C654:K654"/>
    <mergeCell ref="J615:J616"/>
    <mergeCell ref="G727:G728"/>
    <mergeCell ref="K722:K723"/>
    <mergeCell ref="G722:G723"/>
    <mergeCell ref="C721:K721"/>
    <mergeCell ref="D634:D635"/>
    <mergeCell ref="C702:K702"/>
    <mergeCell ref="C703:K703"/>
    <mergeCell ref="B698:K698"/>
    <mergeCell ref="C729:C730"/>
    <mergeCell ref="D729:D730"/>
    <mergeCell ref="B743:B744"/>
    <mergeCell ref="C743:C744"/>
    <mergeCell ref="D743:D744"/>
    <mergeCell ref="F743:F744"/>
    <mergeCell ref="G743:G744"/>
    <mergeCell ref="B741:B742"/>
    <mergeCell ref="C741:C742"/>
    <mergeCell ref="B745:B746"/>
    <mergeCell ref="C745:C746"/>
    <mergeCell ref="D745:D746"/>
    <mergeCell ref="F745:F746"/>
    <mergeCell ref="G745:G746"/>
    <mergeCell ref="B747:B748"/>
    <mergeCell ref="C747:C748"/>
    <mergeCell ref="D749:D750"/>
    <mergeCell ref="F749:F750"/>
    <mergeCell ref="G749:G750"/>
    <mergeCell ref="D741:D742"/>
    <mergeCell ref="F741:F742"/>
    <mergeCell ref="G741:G742"/>
    <mergeCell ref="F733:F734"/>
    <mergeCell ref="G733:G734"/>
    <mergeCell ref="B735:B736"/>
    <mergeCell ref="C735:C736"/>
    <mergeCell ref="D735:D736"/>
    <mergeCell ref="F735:F736"/>
    <mergeCell ref="G735:G736"/>
    <mergeCell ref="B739:B740"/>
    <mergeCell ref="C739:C740"/>
    <mergeCell ref="D739:D740"/>
    <mergeCell ref="B755:B756"/>
    <mergeCell ref="C755:C756"/>
    <mergeCell ref="D755:D756"/>
    <mergeCell ref="K753:K754"/>
    <mergeCell ref="K755:K756"/>
    <mergeCell ref="C761:C762"/>
    <mergeCell ref="D761:D762"/>
    <mergeCell ref="F761:F762"/>
    <mergeCell ref="G761:G762"/>
    <mergeCell ref="F757:F758"/>
    <mergeCell ref="G757:G758"/>
    <mergeCell ref="D781:D782"/>
    <mergeCell ref="D767:D768"/>
    <mergeCell ref="F767:F768"/>
    <mergeCell ref="G767:G768"/>
    <mergeCell ref="B765:B766"/>
    <mergeCell ref="B769:B770"/>
    <mergeCell ref="C769:C770"/>
    <mergeCell ref="D765:D766"/>
    <mergeCell ref="G771:G772"/>
    <mergeCell ref="D785:D786"/>
    <mergeCell ref="F785:F786"/>
    <mergeCell ref="G785:G786"/>
    <mergeCell ref="G777:G778"/>
    <mergeCell ref="C775:C776"/>
    <mergeCell ref="D775:D776"/>
    <mergeCell ref="F769:F770"/>
    <mergeCell ref="G769:G770"/>
    <mergeCell ref="F773:F774"/>
    <mergeCell ref="G773:G774"/>
    <mergeCell ref="F775:F776"/>
    <mergeCell ref="G775:G776"/>
    <mergeCell ref="C789:C790"/>
    <mergeCell ref="C783:C784"/>
    <mergeCell ref="D783:D784"/>
    <mergeCell ref="B773:B774"/>
    <mergeCell ref="C773:C774"/>
    <mergeCell ref="G779:G780"/>
    <mergeCell ref="F781:F782"/>
    <mergeCell ref="G781:G782"/>
    <mergeCell ref="K749:K750"/>
    <mergeCell ref="K751:K752"/>
    <mergeCell ref="K763:K764"/>
    <mergeCell ref="K765:K766"/>
    <mergeCell ref="K767:K768"/>
    <mergeCell ref="K769:K770"/>
    <mergeCell ref="B759:B760"/>
    <mergeCell ref="C759:C760"/>
    <mergeCell ref="D759:D760"/>
    <mergeCell ref="F759:F760"/>
    <mergeCell ref="G759:G760"/>
    <mergeCell ref="B757:B758"/>
    <mergeCell ref="C757:C758"/>
    <mergeCell ref="G763:G764"/>
    <mergeCell ref="B761:B762"/>
    <mergeCell ref="B763:B764"/>
    <mergeCell ref="C763:C764"/>
    <mergeCell ref="D763:D764"/>
    <mergeCell ref="F763:F764"/>
    <mergeCell ref="D757:D758"/>
    <mergeCell ref="B751:B752"/>
    <mergeCell ref="C751:C752"/>
    <mergeCell ref="K757:K758"/>
    <mergeCell ref="K761:K762"/>
    <mergeCell ref="F755:F756"/>
    <mergeCell ref="B767:B768"/>
    <mergeCell ref="C767:C768"/>
    <mergeCell ref="B753:B754"/>
    <mergeCell ref="C753:C754"/>
    <mergeCell ref="D753:D754"/>
    <mergeCell ref="F753:F754"/>
    <mergeCell ref="G753:G754"/>
    <mergeCell ref="K817:K818"/>
    <mergeCell ref="K835:K836"/>
    <mergeCell ref="F817:F818"/>
    <mergeCell ref="G817:G818"/>
    <mergeCell ref="D819:D820"/>
    <mergeCell ref="K821:K822"/>
    <mergeCell ref="F819:F820"/>
    <mergeCell ref="C839:C840"/>
    <mergeCell ref="C819:C820"/>
    <mergeCell ref="G827:G828"/>
    <mergeCell ref="B829:B830"/>
    <mergeCell ref="B771:B772"/>
    <mergeCell ref="C771:C772"/>
    <mergeCell ref="B775:B776"/>
    <mergeCell ref="B781:B782"/>
    <mergeCell ref="C781:C782"/>
    <mergeCell ref="G787:G788"/>
    <mergeCell ref="B785:B786"/>
    <mergeCell ref="C785:C786"/>
    <mergeCell ref="B787:B788"/>
    <mergeCell ref="C787:C788"/>
    <mergeCell ref="D787:D788"/>
    <mergeCell ref="F787:F788"/>
    <mergeCell ref="K781:K782"/>
    <mergeCell ref="K783:K784"/>
    <mergeCell ref="K785:K786"/>
    <mergeCell ref="B777:B778"/>
    <mergeCell ref="C777:C778"/>
    <mergeCell ref="D777:D778"/>
    <mergeCell ref="F777:F778"/>
    <mergeCell ref="D773:D774"/>
    <mergeCell ref="K805:K806"/>
    <mergeCell ref="K807:K808"/>
    <mergeCell ref="K809:K810"/>
    <mergeCell ref="B811:B812"/>
    <mergeCell ref="B779:B780"/>
    <mergeCell ref="C779:C780"/>
    <mergeCell ref="D779:D780"/>
    <mergeCell ref="F779:F780"/>
    <mergeCell ref="D811:D812"/>
    <mergeCell ref="F811:F812"/>
    <mergeCell ref="B795:B796"/>
    <mergeCell ref="C795:C796"/>
    <mergeCell ref="D795:D796"/>
    <mergeCell ref="F795:F796"/>
    <mergeCell ref="B807:B808"/>
    <mergeCell ref="C807:C808"/>
    <mergeCell ref="D807:D808"/>
    <mergeCell ref="F807:F808"/>
    <mergeCell ref="G807:G808"/>
    <mergeCell ref="B805:B806"/>
    <mergeCell ref="D805:D806"/>
    <mergeCell ref="K793:K794"/>
    <mergeCell ref="F783:F784"/>
    <mergeCell ref="G783:G784"/>
    <mergeCell ref="F793:F794"/>
    <mergeCell ref="G795:G796"/>
    <mergeCell ref="B799:B800"/>
    <mergeCell ref="D793:D794"/>
    <mergeCell ref="G789:G790"/>
    <mergeCell ref="F791:F792"/>
    <mergeCell ref="G791:G792"/>
    <mergeCell ref="B789:B790"/>
    <mergeCell ref="B783:B784"/>
    <mergeCell ref="G821:G822"/>
    <mergeCell ref="C825:C826"/>
    <mergeCell ref="D825:D826"/>
    <mergeCell ref="F825:F826"/>
    <mergeCell ref="C805:C806"/>
    <mergeCell ref="D797:D798"/>
    <mergeCell ref="F797:F798"/>
    <mergeCell ref="G797:G798"/>
    <mergeCell ref="B797:B798"/>
    <mergeCell ref="C797:C798"/>
    <mergeCell ref="B827:B828"/>
    <mergeCell ref="C827:C828"/>
    <mergeCell ref="D827:D828"/>
    <mergeCell ref="B831:B832"/>
    <mergeCell ref="D839:D840"/>
    <mergeCell ref="C817:C818"/>
    <mergeCell ref="D817:D818"/>
    <mergeCell ref="C833:C834"/>
    <mergeCell ref="D833:D834"/>
    <mergeCell ref="F833:F834"/>
    <mergeCell ref="G833:G834"/>
    <mergeCell ref="B835:B836"/>
    <mergeCell ref="C835:C836"/>
    <mergeCell ref="D835:D836"/>
    <mergeCell ref="B821:B822"/>
    <mergeCell ref="F815:F816"/>
    <mergeCell ref="B815:B816"/>
    <mergeCell ref="C815:C816"/>
    <mergeCell ref="G819:G820"/>
    <mergeCell ref="B809:B810"/>
    <mergeCell ref="D809:D810"/>
    <mergeCell ref="B817:B818"/>
    <mergeCell ref="K902:K905"/>
    <mergeCell ref="C849:C850"/>
    <mergeCell ref="C821:C822"/>
    <mergeCell ref="K849:K850"/>
    <mergeCell ref="B791:B792"/>
    <mergeCell ref="C791:C792"/>
    <mergeCell ref="D791:D792"/>
    <mergeCell ref="B861:B862"/>
    <mergeCell ref="C861:C862"/>
    <mergeCell ref="F869:F870"/>
    <mergeCell ref="G869:G870"/>
    <mergeCell ref="D861:D862"/>
    <mergeCell ref="D803:D804"/>
    <mergeCell ref="F803:F804"/>
    <mergeCell ref="F902:F905"/>
    <mergeCell ref="B813:B814"/>
    <mergeCell ref="G847:G848"/>
    <mergeCell ref="B845:B846"/>
    <mergeCell ref="C845:C846"/>
    <mergeCell ref="F839:F840"/>
    <mergeCell ref="G839:G840"/>
    <mergeCell ref="B837:B838"/>
    <mergeCell ref="B849:B850"/>
    <mergeCell ref="G811:G812"/>
    <mergeCell ref="C811:C812"/>
    <mergeCell ref="C799:C800"/>
    <mergeCell ref="D799:D800"/>
    <mergeCell ref="F799:F800"/>
    <mergeCell ref="G799:G800"/>
    <mergeCell ref="E887:E888"/>
    <mergeCell ref="B886:B888"/>
    <mergeCell ref="C886:C888"/>
    <mergeCell ref="C928:K928"/>
    <mergeCell ref="F886:F888"/>
    <mergeCell ref="G886:G888"/>
    <mergeCell ref="C501:C502"/>
    <mergeCell ref="D501:D502"/>
    <mergeCell ref="B919:K919"/>
    <mergeCell ref="B926:K926"/>
    <mergeCell ref="B898:K898"/>
    <mergeCell ref="B899:K899"/>
    <mergeCell ref="D902:D905"/>
    <mergeCell ref="E902:E905"/>
    <mergeCell ref="C901:K901"/>
    <mergeCell ref="C920:K920"/>
    <mergeCell ref="B867:B868"/>
    <mergeCell ref="C867:C868"/>
    <mergeCell ref="D867:D868"/>
    <mergeCell ref="B857:B858"/>
    <mergeCell ref="C857:C858"/>
    <mergeCell ref="D857:D858"/>
    <mergeCell ref="F857:F858"/>
    <mergeCell ref="G809:G810"/>
    <mergeCell ref="B819:B820"/>
    <mergeCell ref="D865:D866"/>
    <mergeCell ref="F865:F866"/>
    <mergeCell ref="G865:G866"/>
    <mergeCell ref="D845:D846"/>
    <mergeCell ref="F845:F846"/>
    <mergeCell ref="G805:G806"/>
    <mergeCell ref="C829:C830"/>
    <mergeCell ref="F813:F814"/>
    <mergeCell ref="G813:G814"/>
    <mergeCell ref="C884:K884"/>
    <mergeCell ref="B871:B872"/>
    <mergeCell ref="C871:C872"/>
    <mergeCell ref="D871:D872"/>
    <mergeCell ref="F871:F872"/>
    <mergeCell ref="G871:G872"/>
    <mergeCell ref="F875:F876"/>
    <mergeCell ref="G875:G876"/>
    <mergeCell ref="D886:D888"/>
    <mergeCell ref="K875:K876"/>
    <mergeCell ref="K886:K888"/>
    <mergeCell ref="K871:K872"/>
    <mergeCell ref="K873:K874"/>
    <mergeCell ref="B869:B870"/>
    <mergeCell ref="C869:C870"/>
    <mergeCell ref="B873:B874"/>
    <mergeCell ref="C873:C874"/>
    <mergeCell ref="D873:D874"/>
    <mergeCell ref="F873:F874"/>
    <mergeCell ref="G873:G874"/>
    <mergeCell ref="C883:K883"/>
    <mergeCell ref="B875:B876"/>
    <mergeCell ref="C875:C876"/>
    <mergeCell ref="D875:D876"/>
    <mergeCell ref="C859:C860"/>
    <mergeCell ref="C823:C824"/>
    <mergeCell ref="D823:D824"/>
    <mergeCell ref="F823:F824"/>
    <mergeCell ref="G823:G824"/>
    <mergeCell ref="B839:B840"/>
    <mergeCell ref="D831:D832"/>
    <mergeCell ref="F831:F832"/>
    <mergeCell ref="G835:G836"/>
    <mergeCell ref="F829:F830"/>
    <mergeCell ref="G849:G850"/>
    <mergeCell ref="B851:B852"/>
    <mergeCell ref="D859:D860"/>
    <mergeCell ref="F859:F860"/>
    <mergeCell ref="G859:G860"/>
    <mergeCell ref="D853:D854"/>
    <mergeCell ref="C837:C838"/>
    <mergeCell ref="G843:G844"/>
    <mergeCell ref="B841:B842"/>
    <mergeCell ref="C841:C842"/>
    <mergeCell ref="D841:D842"/>
    <mergeCell ref="F841:F842"/>
    <mergeCell ref="G829:G830"/>
    <mergeCell ref="G841:G842"/>
    <mergeCell ref="B823:B824"/>
    <mergeCell ref="G857:G858"/>
    <mergeCell ref="B859:B860"/>
    <mergeCell ref="K851:K852"/>
    <mergeCell ref="F835:F836"/>
    <mergeCell ref="F867:F868"/>
    <mergeCell ref="G867:G868"/>
    <mergeCell ref="K837:K838"/>
    <mergeCell ref="D847:D848"/>
    <mergeCell ref="F847:F848"/>
    <mergeCell ref="B825:B826"/>
    <mergeCell ref="C831:C832"/>
    <mergeCell ref="K869:K870"/>
    <mergeCell ref="C851:C852"/>
    <mergeCell ref="D851:D852"/>
    <mergeCell ref="G845:G846"/>
    <mergeCell ref="B855:B856"/>
    <mergeCell ref="C855:C856"/>
    <mergeCell ref="F849:F850"/>
    <mergeCell ref="B833:B834"/>
    <mergeCell ref="D855:D856"/>
    <mergeCell ref="F855:F856"/>
    <mergeCell ref="G855:G856"/>
    <mergeCell ref="B853:B854"/>
    <mergeCell ref="F863:F864"/>
    <mergeCell ref="K865:K866"/>
    <mergeCell ref="B863:B864"/>
    <mergeCell ref="C863:C864"/>
    <mergeCell ref="D869:D870"/>
    <mergeCell ref="K863:K864"/>
    <mergeCell ref="C853:C854"/>
    <mergeCell ref="F853:F854"/>
    <mergeCell ref="G853:G854"/>
    <mergeCell ref="D849:D850"/>
    <mergeCell ref="B865:B866"/>
    <mergeCell ref="D863:D864"/>
    <mergeCell ref="F821:F822"/>
    <mergeCell ref="G902:G905"/>
    <mergeCell ref="G907:G908"/>
    <mergeCell ref="F851:F852"/>
    <mergeCell ref="G851:G852"/>
    <mergeCell ref="J278:J279"/>
    <mergeCell ref="J290:J291"/>
    <mergeCell ref="G803:G804"/>
    <mergeCell ref="B801:B802"/>
    <mergeCell ref="C801:C802"/>
    <mergeCell ref="D801:D802"/>
    <mergeCell ref="F801:F802"/>
    <mergeCell ref="G801:G802"/>
    <mergeCell ref="B803:B804"/>
    <mergeCell ref="C803:C804"/>
    <mergeCell ref="B793:B794"/>
    <mergeCell ref="C793:C794"/>
    <mergeCell ref="J411:J412"/>
    <mergeCell ref="J405:J406"/>
    <mergeCell ref="J679:J680"/>
    <mergeCell ref="J676:J677"/>
    <mergeCell ref="C809:C810"/>
    <mergeCell ref="C813:C814"/>
    <mergeCell ref="D441:D442"/>
    <mergeCell ref="F809:F810"/>
    <mergeCell ref="D813:D814"/>
    <mergeCell ref="J447:J448"/>
    <mergeCell ref="J452:J453"/>
    <mergeCell ref="B843:B844"/>
    <mergeCell ref="B847:B848"/>
    <mergeCell ref="C847:C848"/>
    <mergeCell ref="J549:J550"/>
    <mergeCell ref="D606:D607"/>
    <mergeCell ref="D601:D604"/>
    <mergeCell ref="C865:C866"/>
    <mergeCell ref="C900:K900"/>
    <mergeCell ref="D395:D396"/>
    <mergeCell ref="G863:G864"/>
    <mergeCell ref="C399:C400"/>
    <mergeCell ref="D399:D400"/>
    <mergeCell ref="F399:F400"/>
    <mergeCell ref="C402:C403"/>
    <mergeCell ref="C843:C844"/>
    <mergeCell ref="D843:D844"/>
    <mergeCell ref="F843:F844"/>
    <mergeCell ref="D837:D838"/>
    <mergeCell ref="F837:F838"/>
    <mergeCell ref="G837:G838"/>
    <mergeCell ref="D789:D790"/>
    <mergeCell ref="F789:F790"/>
    <mergeCell ref="D815:D816"/>
    <mergeCell ref="J530:J531"/>
    <mergeCell ref="J417:J418"/>
    <mergeCell ref="F765:F766"/>
    <mergeCell ref="G765:G766"/>
    <mergeCell ref="D769:D770"/>
    <mergeCell ref="K859:K860"/>
    <mergeCell ref="K867:K868"/>
    <mergeCell ref="D492:D493"/>
    <mergeCell ref="F583:F584"/>
    <mergeCell ref="G583:G584"/>
    <mergeCell ref="J634:J635"/>
    <mergeCell ref="G427:G429"/>
  </mergeCells>
  <phoneticPr fontId="27" type="noConversion"/>
  <pageMargins left="0" right="0" top="0.3" bottom="0.35" header="0.2" footer="0.19"/>
  <pageSetup paperSize="8" scale="46" fitToHeight="0" orientation="landscape" r:id="rId1"/>
  <headerFooter>
    <oddFooter>&amp;C&amp;P</oddFooter>
  </headerFooter>
  <rowBreaks count="1" manualBreakCount="1">
    <brk id="24"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 раздел РУС</vt:lpstr>
      <vt:lpstr>'1 раздел РУС'!Заголовки_для_печати</vt:lpstr>
      <vt:lpstr>'1 раздел РУС'!Область_печати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2025-02-28T14:01:38Z</dcterms:modified>
</cp:coreProperties>
</file>