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karamendina\Desktop\план выпуска\для публикации\"/>
    </mc:Choice>
  </mc:AlternateContent>
  <bookViews>
    <workbookView xWindow="0" yWindow="0" windowWidth="28800" windowHeight="12300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0" i="1" l="1"/>
  <c r="AK44" i="1"/>
  <c r="AK50" i="1"/>
  <c r="AK55" i="1"/>
  <c r="AK65" i="1"/>
  <c r="AK70" i="1"/>
  <c r="AK76" i="1"/>
  <c r="AK81" i="1"/>
  <c r="AJ82" i="1" l="1"/>
  <c r="AH82" i="1"/>
  <c r="AF82" i="1"/>
  <c r="AE82" i="1"/>
  <c r="AD82" i="1"/>
  <c r="AB82" i="1"/>
  <c r="AA82" i="1"/>
  <c r="Z82" i="1"/>
  <c r="W82" i="1"/>
  <c r="P82" i="1"/>
  <c r="M82" i="1"/>
  <c r="K82" i="1"/>
  <c r="G82" i="1"/>
  <c r="AG39" i="1"/>
  <c r="AG82" i="1" s="1"/>
  <c r="Y39" i="1"/>
  <c r="Q39" i="1"/>
  <c r="I39" i="1"/>
  <c r="I82" i="1" s="1"/>
  <c r="F39" i="1"/>
  <c r="F82" i="1" s="1"/>
  <c r="AI38" i="1"/>
  <c r="AI82" i="1" s="1"/>
  <c r="AC38" i="1"/>
  <c r="AC82" i="1" s="1"/>
  <c r="V38" i="1"/>
  <c r="V82" i="1" s="1"/>
  <c r="Q38" i="1"/>
  <c r="Y37" i="1"/>
  <c r="T37" i="1"/>
  <c r="Q37" i="1"/>
  <c r="Q36" i="1"/>
  <c r="O36" i="1"/>
  <c r="H36" i="1"/>
  <c r="S34" i="1"/>
  <c r="S82" i="1" s="1"/>
  <c r="T30" i="1"/>
  <c r="T82" i="1" s="1"/>
  <c r="R30" i="1"/>
  <c r="O27" i="1"/>
  <c r="X26" i="1"/>
  <c r="N26" i="1"/>
  <c r="N82" i="1" s="1"/>
  <c r="U25" i="1"/>
  <c r="L23" i="1"/>
  <c r="L82" i="1" s="1"/>
  <c r="J23" i="1"/>
  <c r="J82" i="1" s="1"/>
  <c r="E20" i="1"/>
  <c r="AK23" i="1" s="1"/>
  <c r="O82" i="1" l="1"/>
  <c r="R82" i="1"/>
  <c r="AK34" i="1"/>
  <c r="U82" i="1"/>
  <c r="AK28" i="1"/>
  <c r="Y82" i="1"/>
  <c r="AK38" i="1"/>
  <c r="Q82" i="1"/>
  <c r="E82" i="1"/>
  <c r="AJ83" i="1" s="1"/>
  <c r="X82" i="1"/>
  <c r="H82" i="1"/>
</calcChain>
</file>

<file path=xl/comments1.xml><?xml version="1.0" encoding="utf-8"?>
<comments xmlns="http://schemas.openxmlformats.org/spreadsheetml/2006/main">
  <authors>
    <author>Карамендина Енлик Есетовна</author>
  </authors>
  <commentList>
    <comment ref="E41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Карамендина Енлик Есетовна: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<sst xmlns="http://schemas.openxmlformats.org/spreadsheetml/2006/main" count="67" uniqueCount="57">
  <si>
    <t>Утверждаю</t>
  </si>
  <si>
    <t xml:space="preserve"> вице-министр финансов РК</t>
  </si>
  <si>
    <t xml:space="preserve">План выпусков государственных ценных бумаг </t>
  </si>
  <si>
    <t>млрд. тенге</t>
  </si>
  <si>
    <t>Объем</t>
  </si>
  <si>
    <t>Дата</t>
  </si>
  <si>
    <t>15 лет</t>
  </si>
  <si>
    <t>14 лет</t>
  </si>
  <si>
    <t>13 лет</t>
  </si>
  <si>
    <t>12 лет</t>
  </si>
  <si>
    <t>11 лет</t>
  </si>
  <si>
    <t>10 лет</t>
  </si>
  <si>
    <t>9 лет</t>
  </si>
  <si>
    <t>8 лет</t>
  </si>
  <si>
    <t xml:space="preserve">7 лет </t>
  </si>
  <si>
    <t>6 лет</t>
  </si>
  <si>
    <t>5 лет</t>
  </si>
  <si>
    <t>4 года</t>
  </si>
  <si>
    <t>3 года</t>
  </si>
  <si>
    <t>2 года</t>
  </si>
  <si>
    <t>1 год</t>
  </si>
  <si>
    <t>KZKD00000725</t>
  </si>
  <si>
    <t>KZKD00001194</t>
  </si>
  <si>
    <t>KZKD00001186</t>
  </si>
  <si>
    <t>KZKD00001111</t>
  </si>
  <si>
    <t>KZKD00001103</t>
  </si>
  <si>
    <t>KZKD00000741</t>
  </si>
  <si>
    <t>KZKD00000931</t>
  </si>
  <si>
    <t>KZKD00001178</t>
  </si>
  <si>
    <t xml:space="preserve">новый выпуск </t>
  </si>
  <si>
    <t>KZKD00001152</t>
  </si>
  <si>
    <t>KZKT00000057</t>
  </si>
  <si>
    <t>KZKD00001129</t>
  </si>
  <si>
    <t>KZKT00000073</t>
  </si>
  <si>
    <t>KZKD00001202</t>
  </si>
  <si>
    <t>KZKD00001203</t>
  </si>
  <si>
    <t>KZKD00001160</t>
  </si>
  <si>
    <t>KZKD00001137</t>
  </si>
  <si>
    <t>KZKD00001095</t>
  </si>
  <si>
    <t>KZKT00000040</t>
  </si>
  <si>
    <t>KZKD00000535</t>
  </si>
  <si>
    <t> KZK200000737</t>
  </si>
  <si>
    <t>KZKT00000032</t>
  </si>
  <si>
    <t>KZK200000679</t>
  </si>
  <si>
    <t>KZK200000711</t>
  </si>
  <si>
    <t>KZKT00000024</t>
  </si>
  <si>
    <t>KZK200000745</t>
  </si>
  <si>
    <t>KZK100000308</t>
  </si>
  <si>
    <t>KZK100000275</t>
  </si>
  <si>
    <t>KZK100000282</t>
  </si>
  <si>
    <t>Звонок с участниками рынка</t>
  </si>
  <si>
    <t xml:space="preserve"> </t>
  </si>
  <si>
    <t>Итого в 2023 году</t>
  </si>
  <si>
    <t>* План подлежит изменению и дополнению в течение 2023 года</t>
  </si>
  <si>
    <t>KZK200000729</t>
  </si>
  <si>
    <t>KZKD00001236</t>
  </si>
  <si>
    <t>KZKD00001228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</si>
</sst>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00"/>
    <numFmt numFmtId="165" formatCode="0.000%"/>
    <numFmt numFmtId="166" formatCode="_-* #,##0_р_._-;\-* #,##0_р_._-;_-* &quot;-&quot;??_р_._-;_-@_-"/>
    <numFmt numFmtId="167" formatCode="#,##0.0"/>
    <numFmt numFmtId="168" formatCode="0.0"/>
    <numFmt numFmtId="169" formatCode="0.0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 Cyr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103">
    <xf numFmtId="0" fontId="0" fillId="0" borderId="0" xfId="0"/>
    <xf numFmtId="0" fontId="2" fillId="2" borderId="0" xfId="0" applyFont="1" applyFill="1"/>
    <xf numFmtId="0" fontId="3" fillId="0" borderId="0" xfId="0" applyFont="1" applyFill="1" applyAlignment="1">
      <alignment horizontal="right"/>
    </xf>
    <xf numFmtId="14" fontId="4" fillId="2" borderId="0" xfId="0" applyNumberFormat="1" applyFont="1" applyFill="1"/>
    <xf numFmtId="14" fontId="4" fillId="0" borderId="0" xfId="0" applyNumberFormat="1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center"/>
    </xf>
    <xf numFmtId="14" fontId="13" fillId="0" borderId="0" xfId="0" applyNumberFormat="1" applyFont="1" applyFill="1" applyAlignment="1">
      <alignment horizontal="right"/>
    </xf>
    <xf numFmtId="0" fontId="17" fillId="2" borderId="0" xfId="0" applyFont="1" applyFill="1"/>
    <xf numFmtId="0" fontId="18" fillId="0" borderId="2" xfId="0" applyFont="1" applyFill="1" applyBorder="1" applyAlignment="1">
      <alignment horizontal="center" vertical="top" wrapText="1"/>
    </xf>
    <xf numFmtId="14" fontId="5" fillId="2" borderId="7" xfId="0" applyNumberFormat="1" applyFont="1" applyFill="1" applyBorder="1" applyAlignment="1">
      <alignment horizontal="center" vertical="center" wrapText="1"/>
    </xf>
    <xf numFmtId="164" fontId="19" fillId="0" borderId="8" xfId="0" applyNumberFormat="1" applyFont="1" applyFill="1" applyBorder="1" applyAlignment="1">
      <alignment horizontal="right" wrapText="1"/>
    </xf>
    <xf numFmtId="164" fontId="20" fillId="0" borderId="8" xfId="0" applyNumberFormat="1" applyFont="1" applyFill="1" applyBorder="1" applyAlignment="1">
      <alignment horizontal="right" vertical="top" wrapText="1"/>
    </xf>
    <xf numFmtId="164" fontId="19" fillId="0" borderId="9" xfId="0" applyNumberFormat="1" applyFont="1" applyFill="1" applyBorder="1" applyAlignment="1">
      <alignment horizontal="right" wrapText="1"/>
    </xf>
    <xf numFmtId="14" fontId="5" fillId="2" borderId="11" xfId="0" applyNumberFormat="1" applyFont="1" applyFill="1" applyBorder="1" applyAlignment="1">
      <alignment horizontal="center" vertical="center" wrapText="1"/>
    </xf>
    <xf numFmtId="164" fontId="19" fillId="0" borderId="12" xfId="0" applyNumberFormat="1" applyFont="1" applyFill="1" applyBorder="1" applyAlignment="1">
      <alignment horizontal="right" wrapText="1"/>
    </xf>
    <xf numFmtId="164" fontId="19" fillId="0" borderId="12" xfId="0" applyNumberFormat="1" applyFont="1" applyFill="1" applyBorder="1" applyAlignment="1">
      <alignment horizontal="right" vertical="top" wrapText="1"/>
    </xf>
    <xf numFmtId="164" fontId="19" fillId="0" borderId="13" xfId="0" applyNumberFormat="1" applyFont="1" applyFill="1" applyBorder="1" applyAlignment="1">
      <alignment horizontal="right" wrapText="1"/>
    </xf>
    <xf numFmtId="167" fontId="19" fillId="0" borderId="13" xfId="0" applyNumberFormat="1" applyFont="1" applyFill="1" applyBorder="1" applyAlignment="1">
      <alignment horizontal="right" wrapText="1"/>
    </xf>
    <xf numFmtId="2" fontId="19" fillId="0" borderId="12" xfId="0" applyNumberFormat="1" applyFont="1" applyFill="1" applyBorder="1" applyAlignment="1">
      <alignment horizontal="right" wrapText="1"/>
    </xf>
    <xf numFmtId="2" fontId="20" fillId="0" borderId="12" xfId="0" applyNumberFormat="1" applyFont="1" applyFill="1" applyBorder="1" applyAlignment="1">
      <alignment horizontal="right" vertical="top" wrapText="1"/>
    </xf>
    <xf numFmtId="2" fontId="19" fillId="0" borderId="13" xfId="0" applyNumberFormat="1" applyFont="1" applyFill="1" applyBorder="1" applyAlignment="1">
      <alignment horizontal="right" wrapText="1"/>
    </xf>
    <xf numFmtId="2" fontId="19" fillId="0" borderId="12" xfId="0" applyNumberFormat="1" applyFont="1" applyFill="1" applyBorder="1" applyAlignment="1">
      <alignment horizontal="right" vertical="top" wrapText="1"/>
    </xf>
    <xf numFmtId="14" fontId="5" fillId="2" borderId="11" xfId="0" applyNumberFormat="1" applyFont="1" applyFill="1" applyBorder="1" applyAlignment="1">
      <alignment horizontal="center" vertical="top" wrapText="1"/>
    </xf>
    <xf numFmtId="2" fontId="19" fillId="0" borderId="12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center" vertical="top" wrapText="1"/>
    </xf>
    <xf numFmtId="3" fontId="19" fillId="0" borderId="12" xfId="0" applyNumberFormat="1" applyFont="1" applyFill="1" applyBorder="1" applyAlignment="1">
      <alignment horizontal="right" wrapText="1"/>
    </xf>
    <xf numFmtId="3" fontId="19" fillId="0" borderId="12" xfId="0" applyNumberFormat="1" applyFont="1" applyFill="1" applyBorder="1" applyAlignment="1">
      <alignment horizontal="right" vertical="top" wrapText="1"/>
    </xf>
    <xf numFmtId="3" fontId="19" fillId="0" borderId="13" xfId="0" applyNumberFormat="1" applyFont="1" applyFill="1" applyBorder="1" applyAlignment="1">
      <alignment horizontal="right" wrapText="1"/>
    </xf>
    <xf numFmtId="14" fontId="5" fillId="2" borderId="1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top" wrapText="1"/>
    </xf>
    <xf numFmtId="0" fontId="3" fillId="2" borderId="0" xfId="0" applyFont="1" applyFill="1"/>
    <xf numFmtId="0" fontId="3" fillId="0" borderId="0" xfId="0" applyFont="1" applyFill="1"/>
    <xf numFmtId="2" fontId="2" fillId="0" borderId="0" xfId="0" applyNumberFormat="1" applyFont="1" applyFill="1"/>
    <xf numFmtId="43" fontId="2" fillId="0" borderId="0" xfId="1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/>
    </xf>
    <xf numFmtId="49" fontId="13" fillId="0" borderId="0" xfId="0" applyNumberFormat="1" applyFont="1" applyFill="1" applyAlignment="1">
      <alignment horizontal="right"/>
    </xf>
    <xf numFmtId="2" fontId="11" fillId="0" borderId="0" xfId="0" applyNumberFormat="1" applyFont="1" applyFill="1" applyAlignment="1">
      <alignment horizontal="center"/>
    </xf>
    <xf numFmtId="49" fontId="16" fillId="0" borderId="0" xfId="2" applyNumberFormat="1" applyFont="1" applyFill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2" fontId="5" fillId="0" borderId="8" xfId="0" applyNumberFormat="1" applyFont="1" applyFill="1" applyBorder="1" applyAlignment="1">
      <alignment horizontal="center" vertical="center" wrapText="1"/>
    </xf>
    <xf numFmtId="164" fontId="19" fillId="0" borderId="8" xfId="0" applyNumberFormat="1" applyFont="1" applyFill="1" applyBorder="1" applyAlignment="1">
      <alignment horizontal="right" vertical="top" wrapText="1"/>
    </xf>
    <xf numFmtId="164" fontId="19" fillId="0" borderId="10" xfId="0" applyNumberFormat="1" applyFont="1" applyFill="1" applyBorder="1" applyAlignment="1">
      <alignment horizontal="right" wrapText="1"/>
    </xf>
    <xf numFmtId="14" fontId="5" fillId="0" borderId="12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right" vertical="top" wrapText="1"/>
    </xf>
    <xf numFmtId="164" fontId="19" fillId="0" borderId="14" xfId="0" applyNumberFormat="1" applyFont="1" applyFill="1" applyBorder="1" applyAlignment="1">
      <alignment horizontal="right" wrapText="1"/>
    </xf>
    <xf numFmtId="167" fontId="19" fillId="0" borderId="12" xfId="0" applyNumberFormat="1" applyFont="1" applyFill="1" applyBorder="1" applyAlignment="1">
      <alignment horizontal="right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19" fillId="0" borderId="14" xfId="0" applyNumberFormat="1" applyFont="1" applyFill="1" applyBorder="1" applyAlignment="1">
      <alignment horizontal="right" wrapText="1"/>
    </xf>
    <xf numFmtId="2" fontId="18" fillId="0" borderId="14" xfId="0" applyNumberFormat="1" applyFont="1" applyFill="1" applyBorder="1" applyAlignment="1">
      <alignment horizontal="center" vertical="top" wrapText="1"/>
    </xf>
    <xf numFmtId="2" fontId="19" fillId="0" borderId="14" xfId="0" applyNumberFormat="1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right" vertical="top" wrapText="1"/>
    </xf>
    <xf numFmtId="3" fontId="19" fillId="0" borderId="14" xfId="0" applyNumberFormat="1" applyFont="1" applyFill="1" applyBorder="1" applyAlignment="1">
      <alignment horizontal="center" vertical="center" wrapText="1"/>
    </xf>
    <xf numFmtId="3" fontId="19" fillId="0" borderId="14" xfId="0" applyNumberFormat="1" applyFont="1" applyFill="1" applyBorder="1" applyAlignment="1">
      <alignment horizontal="right" wrapText="1"/>
    </xf>
    <xf numFmtId="2" fontId="2" fillId="0" borderId="12" xfId="0" applyNumberFormat="1" applyFont="1" applyFill="1" applyBorder="1"/>
    <xf numFmtId="0" fontId="2" fillId="0" borderId="12" xfId="0" applyFont="1" applyFill="1" applyBorder="1"/>
    <xf numFmtId="2" fontId="22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top" wrapText="1"/>
    </xf>
    <xf numFmtId="168" fontId="19" fillId="0" borderId="12" xfId="0" applyNumberFormat="1" applyFont="1" applyFill="1" applyBorder="1" applyAlignment="1">
      <alignment horizontal="right" wrapText="1"/>
    </xf>
    <xf numFmtId="167" fontId="3" fillId="0" borderId="0" xfId="0" applyNumberFormat="1" applyFont="1" applyFill="1"/>
    <xf numFmtId="0" fontId="7" fillId="0" borderId="0" xfId="0" applyFont="1" applyFill="1" applyAlignment="1">
      <alignment vertical="center" wrapText="1"/>
    </xf>
    <xf numFmtId="0" fontId="5" fillId="2" borderId="0" xfId="0" applyFont="1" applyFill="1"/>
    <xf numFmtId="0" fontId="25" fillId="2" borderId="0" xfId="0" applyFont="1" applyFill="1"/>
    <xf numFmtId="169" fontId="5" fillId="2" borderId="0" xfId="0" applyNumberFormat="1" applyFont="1" applyFill="1"/>
    <xf numFmtId="164" fontId="19" fillId="0" borderId="0" xfId="0" applyNumberFormat="1" applyFont="1" applyFill="1" applyBorder="1" applyAlignment="1">
      <alignment horizontal="right" wrapText="1"/>
    </xf>
    <xf numFmtId="14" fontId="5" fillId="0" borderId="12" xfId="0" applyNumberFormat="1" applyFont="1" applyFill="1" applyBorder="1" applyAlignment="1">
      <alignment horizontal="center" vertical="top" wrapText="1"/>
    </xf>
    <xf numFmtId="14" fontId="5" fillId="0" borderId="13" xfId="0" applyNumberFormat="1" applyFont="1" applyFill="1" applyBorder="1" applyAlignment="1">
      <alignment horizontal="center" vertical="top" wrapText="1"/>
    </xf>
    <xf numFmtId="14" fontId="5" fillId="0" borderId="14" xfId="0" applyNumberFormat="1" applyFont="1" applyFill="1" applyBorder="1" applyAlignment="1">
      <alignment horizontal="center" vertical="top" wrapText="1"/>
    </xf>
    <xf numFmtId="14" fontId="5" fillId="0" borderId="15" xfId="0" applyNumberFormat="1" applyFont="1" applyFill="1" applyBorder="1" applyAlignment="1">
      <alignment horizontal="center" vertical="top" wrapText="1"/>
    </xf>
    <xf numFmtId="14" fontId="5" fillId="0" borderId="16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14" fontId="5" fillId="0" borderId="12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center" vertical="center" wrapText="1"/>
    </xf>
    <xf numFmtId="14" fontId="5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1:AK90"/>
  <sheetViews>
    <sheetView tabSelected="1" view="pageBreakPreview" topLeftCell="C11" zoomScale="60" zoomScaleNormal="69" workbookViewId="0">
      <selection activeCell="AK81" sqref="AK81"/>
    </sheetView>
  </sheetViews>
  <sheetFormatPr defaultColWidth="8.7109375" defaultRowHeight="23.25" x14ac:dyDescent="0.35"/>
  <cols>
    <col min="1" max="2" width="0" style="1" hidden="1" customWidth="1"/>
    <col min="3" max="3" width="5.7109375" style="1" customWidth="1"/>
    <col min="4" max="4" width="35.28515625" style="1" customWidth="1"/>
    <col min="5" max="5" width="17.7109375" style="7" customWidth="1"/>
    <col min="6" max="25" width="18" style="7" customWidth="1"/>
    <col min="26" max="26" width="18" style="7" bestFit="1" customWidth="1"/>
    <col min="27" max="29" width="18" style="7" customWidth="1"/>
    <col min="30" max="30" width="22.85546875" style="7" customWidth="1"/>
    <col min="31" max="31" width="18" style="7" customWidth="1"/>
    <col min="32" max="34" width="20.42578125" style="7" customWidth="1"/>
    <col min="35" max="35" width="20.85546875" style="7" customWidth="1"/>
    <col min="36" max="36" width="22.85546875" style="7" customWidth="1"/>
    <col min="37" max="37" width="36.42578125" style="82" customWidth="1"/>
    <col min="38" max="16384" width="8.7109375" style="1"/>
  </cols>
  <sheetData>
    <row r="1" spans="4:36" hidden="1" x14ac:dyDescent="0.35">
      <c r="J1" s="2"/>
      <c r="K1" s="2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4:36" hidden="1" x14ac:dyDescent="0.35"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4:36" hidden="1" x14ac:dyDescent="0.35"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4:36" ht="15" hidden="1" customHeight="1" x14ac:dyDescent="0.35"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>
        <v>47343</v>
      </c>
    </row>
    <row r="5" spans="4:36" ht="26.25" x14ac:dyDescent="0.4">
      <c r="J5" s="2"/>
      <c r="K5" s="2"/>
      <c r="L5" s="5"/>
      <c r="M5" s="5"/>
      <c r="N5" s="5"/>
      <c r="O5" s="5"/>
      <c r="P5" s="5"/>
      <c r="Q5" s="5"/>
      <c r="R5" s="5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6"/>
      <c r="AG5" s="6"/>
      <c r="AH5" s="6"/>
      <c r="AI5" s="6"/>
      <c r="AJ5" s="50" t="s">
        <v>0</v>
      </c>
    </row>
    <row r="6" spans="4:36" ht="26.25" x14ac:dyDescent="0.4"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6"/>
      <c r="AG6" s="6"/>
      <c r="AH6" s="6"/>
      <c r="AI6" s="6"/>
      <c r="AJ6" s="50" t="s">
        <v>1</v>
      </c>
    </row>
    <row r="7" spans="4:36" ht="26.25" x14ac:dyDescent="0.4"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6"/>
      <c r="AG7" s="6"/>
      <c r="AH7" s="6"/>
      <c r="AI7" s="6"/>
      <c r="AJ7" s="6"/>
    </row>
    <row r="8" spans="4:36" ht="15.75" customHeight="1" x14ac:dyDescent="0.35"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51"/>
    </row>
    <row r="9" spans="4:36" ht="30.75" customHeight="1" x14ac:dyDescent="0.35">
      <c r="D9" s="100" t="s"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</row>
    <row r="10" spans="4:36" ht="30.75" customHeight="1" x14ac:dyDescent="0.35"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4:36" ht="30.75" customHeight="1" x14ac:dyDescent="0.35"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4:36" ht="30.75" customHeight="1" x14ac:dyDescent="0.35"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1"/>
      <c r="Q12" s="11"/>
      <c r="R12" s="52"/>
      <c r="S12" s="11"/>
      <c r="T12" s="11"/>
      <c r="U12" s="12"/>
      <c r="V12" s="12"/>
      <c r="W12" s="11"/>
      <c r="X12" s="11"/>
      <c r="Y12" s="11"/>
      <c r="Z12" s="11"/>
      <c r="AA12" s="11"/>
      <c r="AB12" s="11"/>
      <c r="AC12" s="12"/>
      <c r="AD12" s="11"/>
      <c r="AE12" s="11"/>
      <c r="AF12" s="12"/>
      <c r="AG12" s="12"/>
      <c r="AH12" s="12"/>
      <c r="AI12" s="12"/>
      <c r="AJ12" s="11"/>
    </row>
    <row r="13" spans="4:36" ht="25.5" customHeight="1" x14ac:dyDescent="0.35"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4:36" ht="25.5" customHeight="1" x14ac:dyDescent="0.35">
      <c r="D14" s="10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53" t="s">
        <v>3</v>
      </c>
    </row>
    <row r="15" spans="4:36" ht="25.5" hidden="1" customHeight="1" x14ac:dyDescent="0.35">
      <c r="D15" s="15" t="s">
        <v>4</v>
      </c>
      <c r="E15" s="17"/>
      <c r="F15" s="16"/>
      <c r="G15" s="16"/>
      <c r="H15" s="16"/>
      <c r="I15" s="16"/>
      <c r="J15" s="16"/>
      <c r="K15" s="16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1"/>
    </row>
    <row r="16" spans="4:36" ht="17.25" hidden="1" customHeight="1" x14ac:dyDescent="0.35">
      <c r="D16" s="18" t="s">
        <v>5</v>
      </c>
      <c r="E16" s="5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55"/>
    </row>
    <row r="17" spans="4:37" s="22" customFormat="1" ht="17.25" customHeight="1" thickBot="1" x14ac:dyDescent="0.4"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56"/>
      <c r="Q17" s="21"/>
      <c r="R17" s="57"/>
      <c r="S17" s="56"/>
      <c r="T17" s="56"/>
      <c r="U17" s="58"/>
      <c r="V17" s="58"/>
      <c r="W17" s="56"/>
      <c r="X17" s="57"/>
      <c r="Y17" s="21"/>
      <c r="Z17" s="21"/>
      <c r="AA17" s="57"/>
      <c r="AB17" s="56"/>
      <c r="AC17" s="58"/>
      <c r="AD17" s="56"/>
      <c r="AE17" s="57"/>
      <c r="AF17" s="21"/>
      <c r="AG17" s="21"/>
      <c r="AH17" s="21"/>
      <c r="AI17" s="21"/>
      <c r="AJ17" s="55"/>
      <c r="AK17" s="83"/>
    </row>
    <row r="18" spans="4:37" ht="31.5" customHeight="1" thickBot="1" x14ac:dyDescent="0.4">
      <c r="D18" s="101" t="s">
        <v>5</v>
      </c>
      <c r="E18" s="59" t="s">
        <v>6</v>
      </c>
      <c r="F18" s="59" t="s">
        <v>7</v>
      </c>
      <c r="G18" s="59" t="s">
        <v>8</v>
      </c>
      <c r="H18" s="59" t="s">
        <v>9</v>
      </c>
      <c r="I18" s="91" t="s">
        <v>10</v>
      </c>
      <c r="J18" s="92"/>
      <c r="K18" s="91" t="s">
        <v>11</v>
      </c>
      <c r="L18" s="92"/>
      <c r="M18" s="91" t="s">
        <v>12</v>
      </c>
      <c r="N18" s="92"/>
      <c r="O18" s="91" t="s">
        <v>13</v>
      </c>
      <c r="P18" s="93"/>
      <c r="Q18" s="92"/>
      <c r="R18" s="91" t="s">
        <v>14</v>
      </c>
      <c r="S18" s="92"/>
      <c r="T18" s="91" t="s">
        <v>15</v>
      </c>
      <c r="U18" s="92"/>
      <c r="V18" s="91" t="s">
        <v>16</v>
      </c>
      <c r="W18" s="93"/>
      <c r="X18" s="92"/>
      <c r="Y18" s="91" t="s">
        <v>17</v>
      </c>
      <c r="Z18" s="93"/>
      <c r="AA18" s="92"/>
      <c r="AB18" s="91" t="s">
        <v>18</v>
      </c>
      <c r="AC18" s="93"/>
      <c r="AD18" s="93"/>
      <c r="AE18" s="92"/>
      <c r="AF18" s="91" t="s">
        <v>19</v>
      </c>
      <c r="AG18" s="92"/>
      <c r="AH18" s="91" t="s">
        <v>20</v>
      </c>
      <c r="AI18" s="93"/>
      <c r="AJ18" s="92"/>
    </row>
    <row r="19" spans="4:37" ht="21.75" customHeight="1" thickBot="1" x14ac:dyDescent="0.4">
      <c r="D19" s="102"/>
      <c r="E19" s="23" t="s">
        <v>21</v>
      </c>
      <c r="F19" s="60" t="s">
        <v>22</v>
      </c>
      <c r="G19" s="60" t="s">
        <v>23</v>
      </c>
      <c r="H19" s="23" t="s">
        <v>24</v>
      </c>
      <c r="I19" s="23" t="s">
        <v>25</v>
      </c>
      <c r="J19" s="23" t="s">
        <v>26</v>
      </c>
      <c r="K19" s="23" t="s">
        <v>27</v>
      </c>
      <c r="L19" s="23" t="s">
        <v>28</v>
      </c>
      <c r="M19" s="23" t="s">
        <v>55</v>
      </c>
      <c r="N19" s="23" t="s">
        <v>30</v>
      </c>
      <c r="O19" s="23" t="s">
        <v>31</v>
      </c>
      <c r="P19" s="23" t="s">
        <v>56</v>
      </c>
      <c r="Q19" s="23" t="s">
        <v>32</v>
      </c>
      <c r="R19" s="23" t="s">
        <v>33</v>
      </c>
      <c r="S19" s="23" t="s">
        <v>34</v>
      </c>
      <c r="T19" s="23" t="s">
        <v>35</v>
      </c>
      <c r="U19" s="23" t="s">
        <v>36</v>
      </c>
      <c r="V19" s="23" t="s">
        <v>37</v>
      </c>
      <c r="W19" s="23" t="s">
        <v>38</v>
      </c>
      <c r="X19" s="23" t="s">
        <v>39</v>
      </c>
      <c r="Y19" s="23" t="s">
        <v>40</v>
      </c>
      <c r="Z19" s="23" t="s">
        <v>41</v>
      </c>
      <c r="AA19" s="23" t="s">
        <v>42</v>
      </c>
      <c r="AB19" s="23" t="s">
        <v>43</v>
      </c>
      <c r="AC19" s="23" t="s">
        <v>54</v>
      </c>
      <c r="AD19" s="23" t="s">
        <v>44</v>
      </c>
      <c r="AE19" s="23" t="s">
        <v>45</v>
      </c>
      <c r="AF19" s="23" t="s">
        <v>46</v>
      </c>
      <c r="AG19" s="23" t="s">
        <v>29</v>
      </c>
      <c r="AH19" s="23" t="s">
        <v>47</v>
      </c>
      <c r="AI19" s="23" t="s">
        <v>48</v>
      </c>
      <c r="AJ19" s="23" t="s">
        <v>49</v>
      </c>
    </row>
    <row r="20" spans="4:37" ht="19.5" customHeight="1" x14ac:dyDescent="0.35">
      <c r="D20" s="24">
        <v>44930</v>
      </c>
      <c r="E20" s="61">
        <f>0.07454081111+3.652499</f>
        <v>3.72703981111</v>
      </c>
      <c r="F20" s="25"/>
      <c r="G20" s="25"/>
      <c r="H20" s="25"/>
      <c r="I20" s="25"/>
      <c r="J20" s="25"/>
      <c r="K20" s="25"/>
      <c r="L20" s="62"/>
      <c r="M20" s="26"/>
      <c r="N20" s="26"/>
      <c r="O20" s="26"/>
      <c r="P20" s="26"/>
      <c r="Q20" s="26"/>
      <c r="R20" s="26"/>
      <c r="S20" s="25">
        <v>8.0798884515000005</v>
      </c>
      <c r="T20" s="25"/>
      <c r="U20" s="25"/>
      <c r="V20" s="25"/>
      <c r="W20" s="25"/>
      <c r="X20" s="25">
        <v>10.187067777779999</v>
      </c>
      <c r="Y20" s="25"/>
      <c r="Z20" s="25"/>
      <c r="AA20" s="25"/>
      <c r="AB20" s="25"/>
      <c r="AC20" s="25"/>
      <c r="AD20" s="25"/>
      <c r="AE20" s="25"/>
      <c r="AF20" s="25"/>
      <c r="AG20" s="27"/>
      <c r="AH20" s="27"/>
      <c r="AI20" s="27"/>
      <c r="AJ20" s="63"/>
    </row>
    <row r="21" spans="4:37" ht="21" customHeight="1" x14ac:dyDescent="0.35">
      <c r="D21" s="28">
        <v>44937</v>
      </c>
      <c r="E21" s="64"/>
      <c r="F21" s="29"/>
      <c r="G21" s="29"/>
      <c r="H21" s="29"/>
      <c r="I21" s="29"/>
      <c r="J21" s="29"/>
      <c r="K21" s="29"/>
      <c r="L21" s="30">
        <v>9.1091422219999991</v>
      </c>
      <c r="M21" s="30"/>
      <c r="N21" s="30"/>
      <c r="O21" s="30">
        <v>10</v>
      </c>
      <c r="P21" s="30"/>
      <c r="Q21" s="65"/>
      <c r="R21" s="65"/>
      <c r="S21" s="29"/>
      <c r="T21" s="29"/>
      <c r="U21" s="29"/>
      <c r="V21" s="29"/>
      <c r="W21" s="29">
        <v>19.451940340419998</v>
      </c>
      <c r="X21" s="29"/>
      <c r="Y21" s="29"/>
      <c r="Z21" s="29"/>
      <c r="AA21" s="29"/>
      <c r="AB21" s="29"/>
      <c r="AC21" s="29"/>
      <c r="AD21" s="29">
        <v>29.578734048000001</v>
      </c>
      <c r="AE21" s="29"/>
      <c r="AF21" s="29">
        <v>34</v>
      </c>
      <c r="AG21" s="31"/>
      <c r="AH21" s="31"/>
      <c r="AI21" s="31"/>
      <c r="AJ21" s="66"/>
    </row>
    <row r="22" spans="4:37" ht="23.1" customHeight="1" x14ac:dyDescent="0.35">
      <c r="D22" s="28">
        <v>44944</v>
      </c>
      <c r="E22" s="64"/>
      <c r="F22" s="29"/>
      <c r="G22" s="29"/>
      <c r="H22" s="29"/>
      <c r="I22" s="29"/>
      <c r="J22" s="29"/>
      <c r="K22" s="29"/>
      <c r="L22" s="30"/>
      <c r="M22" s="30"/>
      <c r="N22" s="30">
        <v>8.7698999999999998</v>
      </c>
      <c r="O22" s="30"/>
      <c r="P22" s="30"/>
      <c r="Q22" s="30"/>
      <c r="R22" s="30"/>
      <c r="S22" s="29"/>
      <c r="T22" s="29"/>
      <c r="U22" s="29"/>
      <c r="V22" s="29"/>
      <c r="W22" s="29"/>
      <c r="X22" s="29"/>
      <c r="Y22" s="29"/>
      <c r="Z22" s="29">
        <v>35.370785132639</v>
      </c>
      <c r="AA22" s="29"/>
      <c r="AB22" s="29"/>
      <c r="AC22" s="29"/>
      <c r="AD22" s="29"/>
      <c r="AE22" s="29"/>
      <c r="AF22" s="29"/>
      <c r="AG22" s="31"/>
      <c r="AH22" s="31"/>
      <c r="AI22" s="31"/>
      <c r="AJ22" s="66">
        <v>124.58261205516</v>
      </c>
    </row>
    <row r="23" spans="4:37" ht="23.1" customHeight="1" x14ac:dyDescent="0.35">
      <c r="D23" s="28">
        <v>44951</v>
      </c>
      <c r="E23" s="64"/>
      <c r="F23" s="29"/>
      <c r="G23" s="29"/>
      <c r="H23" s="29"/>
      <c r="I23" s="29"/>
      <c r="J23" s="29">
        <f>4.0375625+4.0375625</f>
        <v>8.0751249999999999</v>
      </c>
      <c r="K23" s="29"/>
      <c r="L23" s="30">
        <f>4.576267222+4.576267222</f>
        <v>9.1525344440000005</v>
      </c>
      <c r="M23" s="30"/>
      <c r="N23" s="30"/>
      <c r="O23" s="30"/>
      <c r="P23" s="30"/>
      <c r="Q23" s="65"/>
      <c r="R23" s="65"/>
      <c r="S23" s="29"/>
      <c r="T23" s="29"/>
      <c r="U23" s="29"/>
      <c r="V23" s="29"/>
      <c r="W23" s="67">
        <v>42.551706750999998</v>
      </c>
      <c r="X23" s="29"/>
      <c r="Y23" s="29"/>
      <c r="Z23" s="29"/>
      <c r="AA23" s="29"/>
      <c r="AB23" s="29"/>
      <c r="AC23" s="29"/>
      <c r="AD23" s="29"/>
      <c r="AE23" s="29"/>
      <c r="AF23" s="67">
        <v>96.986883086999995</v>
      </c>
      <c r="AG23" s="32"/>
      <c r="AH23" s="32"/>
      <c r="AI23" s="32"/>
      <c r="AJ23" s="66"/>
      <c r="AK23" s="85">
        <f>SUM(E20:AJ23)</f>
        <v>449.62335912060905</v>
      </c>
    </row>
    <row r="24" spans="4:37" ht="23.1" customHeight="1" x14ac:dyDescent="0.35">
      <c r="D24" s="28">
        <v>44953</v>
      </c>
      <c r="E24" s="94" t="s">
        <v>50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5"/>
      <c r="AH24" s="95"/>
      <c r="AI24" s="95"/>
      <c r="AJ24" s="96"/>
      <c r="AK24" s="84"/>
    </row>
    <row r="25" spans="4:37" ht="22.5" customHeight="1" x14ac:dyDescent="0.35">
      <c r="D25" s="28">
        <v>44958</v>
      </c>
      <c r="E25" s="68"/>
      <c r="F25" s="33">
        <v>9.6425470000000004</v>
      </c>
      <c r="G25" s="33"/>
      <c r="H25" s="33"/>
      <c r="I25" s="33"/>
      <c r="J25" s="33"/>
      <c r="K25" s="33"/>
      <c r="L25" s="34"/>
      <c r="M25" s="34"/>
      <c r="N25" s="34"/>
      <c r="O25" s="34"/>
      <c r="P25" s="34"/>
      <c r="Q25" s="36"/>
      <c r="R25" s="36"/>
      <c r="S25" s="33"/>
      <c r="T25" s="33"/>
      <c r="U25" s="33">
        <f>69.364004+5.995816</f>
        <v>75.359819999999999</v>
      </c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5"/>
      <c r="AH25" s="35"/>
      <c r="AI25" s="35"/>
      <c r="AJ25" s="69">
        <v>78.169669999999996</v>
      </c>
      <c r="AK25" s="84"/>
    </row>
    <row r="26" spans="4:37" ht="23.1" customHeight="1" x14ac:dyDescent="0.35">
      <c r="D26" s="28">
        <v>44965</v>
      </c>
      <c r="E26" s="68"/>
      <c r="F26" s="33"/>
      <c r="G26" s="33"/>
      <c r="H26" s="33"/>
      <c r="I26" s="33"/>
      <c r="J26" s="33"/>
      <c r="K26" s="33"/>
      <c r="L26" s="36">
        <v>9.1930169999999993</v>
      </c>
      <c r="M26" s="36"/>
      <c r="N26" s="36">
        <f>9.754+10.7817</f>
        <v>20.535699999999999</v>
      </c>
      <c r="O26" s="36"/>
      <c r="P26" s="36"/>
      <c r="Q26" s="36"/>
      <c r="R26" s="36"/>
      <c r="S26" s="33"/>
      <c r="T26" s="33"/>
      <c r="U26" s="33"/>
      <c r="V26" s="33"/>
      <c r="W26" s="33"/>
      <c r="X26" s="33">
        <f>5.144731+2.072367</f>
        <v>7.217098</v>
      </c>
      <c r="Y26" s="33"/>
      <c r="Z26" s="33"/>
      <c r="AA26" s="33"/>
      <c r="AB26" s="33"/>
      <c r="AC26" s="33"/>
      <c r="AD26" s="33"/>
      <c r="AE26" s="33"/>
      <c r="AF26" s="33"/>
      <c r="AG26" s="35"/>
      <c r="AH26" s="35"/>
      <c r="AI26" s="35"/>
      <c r="AJ26" s="69"/>
      <c r="AK26" s="84"/>
    </row>
    <row r="27" spans="4:37" ht="23.1" customHeight="1" x14ac:dyDescent="0.35">
      <c r="D27" s="28">
        <v>44972</v>
      </c>
      <c r="E27" s="68"/>
      <c r="F27" s="33"/>
      <c r="G27" s="33"/>
      <c r="H27" s="33"/>
      <c r="I27" s="33"/>
      <c r="J27" s="33"/>
      <c r="K27" s="33"/>
      <c r="L27" s="36"/>
      <c r="M27" s="36"/>
      <c r="N27" s="36"/>
      <c r="O27" s="36">
        <f>0.101497+35.422476</f>
        <v>35.523973000000005</v>
      </c>
      <c r="P27" s="36"/>
      <c r="Q27" s="36"/>
      <c r="R27" s="36"/>
      <c r="S27" s="33"/>
      <c r="T27" s="33"/>
      <c r="U27" s="33"/>
      <c r="V27" s="33"/>
      <c r="W27" s="33"/>
      <c r="X27" s="33"/>
      <c r="Y27" s="33"/>
      <c r="Z27" s="33">
        <v>47.489928591999998</v>
      </c>
      <c r="AA27" s="33"/>
      <c r="AB27" s="33"/>
      <c r="AC27" s="33"/>
      <c r="AD27" s="33"/>
      <c r="AE27" s="33"/>
      <c r="AF27" s="33">
        <v>53.654000000000003</v>
      </c>
      <c r="AG27" s="35"/>
      <c r="AH27" s="35"/>
      <c r="AI27" s="35"/>
      <c r="AJ27" s="70"/>
      <c r="AK27" s="84"/>
    </row>
    <row r="28" spans="4:37" ht="23.1" customHeight="1" x14ac:dyDescent="0.35">
      <c r="D28" s="28">
        <v>44979</v>
      </c>
      <c r="E28" s="68"/>
      <c r="F28" s="33"/>
      <c r="G28" s="33"/>
      <c r="H28" s="33"/>
      <c r="I28" s="33"/>
      <c r="J28" s="33"/>
      <c r="K28" s="33"/>
      <c r="L28" s="36"/>
      <c r="M28" s="36"/>
      <c r="N28" s="36"/>
      <c r="O28" s="36"/>
      <c r="P28" s="36"/>
      <c r="Q28" s="36"/>
      <c r="R28" s="3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>
        <v>38.976306667000003</v>
      </c>
      <c r="AE28" s="33"/>
      <c r="AF28" s="33"/>
      <c r="AG28" s="35"/>
      <c r="AH28" s="35"/>
      <c r="AI28" s="35"/>
      <c r="AJ28" s="69"/>
      <c r="AK28" s="84">
        <f>SUM(E25:AJ28)</f>
        <v>375.76206025900001</v>
      </c>
    </row>
    <row r="29" spans="4:37" ht="23.1" customHeight="1" x14ac:dyDescent="0.35">
      <c r="D29" s="28">
        <v>44981</v>
      </c>
      <c r="E29" s="95" t="s">
        <v>50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8"/>
      <c r="AK29" s="84"/>
    </row>
    <row r="30" spans="4:37" ht="23.1" customHeight="1" x14ac:dyDescent="0.35">
      <c r="D30" s="37">
        <v>44986</v>
      </c>
      <c r="E30" s="39"/>
      <c r="F30" s="33"/>
      <c r="G30" s="33">
        <v>6.7826961619999997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>
        <f>2.1+22.9</f>
        <v>25</v>
      </c>
      <c r="S30" s="33"/>
      <c r="T30" s="33">
        <f>47.833+39.457</f>
        <v>87.289999999999992</v>
      </c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5"/>
      <c r="AH30" s="35"/>
      <c r="AI30" s="35"/>
      <c r="AJ30" s="69"/>
      <c r="AK30" s="84"/>
    </row>
    <row r="31" spans="4:37" ht="23.1" customHeight="1" x14ac:dyDescent="0.35">
      <c r="D31" s="37">
        <v>44993</v>
      </c>
      <c r="E31" s="39"/>
      <c r="F31" s="33"/>
      <c r="G31" s="33"/>
      <c r="H31" s="33"/>
      <c r="I31" s="33"/>
      <c r="J31" s="33"/>
      <c r="K31" s="33"/>
      <c r="L31" s="33">
        <v>29.389765705999999</v>
      </c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5"/>
      <c r="AH31" s="35">
        <v>39.797820000000002</v>
      </c>
      <c r="AI31" s="35"/>
      <c r="AJ31" s="69"/>
      <c r="AK31" s="84"/>
    </row>
    <row r="32" spans="4:37" ht="23.1" customHeight="1" x14ac:dyDescent="0.35">
      <c r="D32" s="37">
        <v>45000</v>
      </c>
      <c r="E32" s="39"/>
      <c r="F32" s="33"/>
      <c r="G32" s="33"/>
      <c r="H32" s="33"/>
      <c r="I32" s="33"/>
      <c r="J32" s="33"/>
      <c r="K32" s="33"/>
      <c r="L32" s="33"/>
      <c r="M32" s="33"/>
      <c r="N32" s="33">
        <v>28.496687776000002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>
        <v>31.660166666999999</v>
      </c>
      <c r="AG32" s="35"/>
      <c r="AH32" s="35"/>
      <c r="AI32" s="35"/>
      <c r="AJ32" s="69"/>
      <c r="AK32" s="84"/>
    </row>
    <row r="33" spans="4:37" ht="23.1" customHeight="1" x14ac:dyDescent="0.35">
      <c r="D33" s="37">
        <v>45007</v>
      </c>
      <c r="E33" s="39">
        <v>7.641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>
        <v>37.799996833999998</v>
      </c>
      <c r="AC33" s="33"/>
      <c r="AD33" s="33"/>
      <c r="AE33" s="33"/>
      <c r="AF33" s="33"/>
      <c r="AG33" s="35"/>
      <c r="AH33" s="35"/>
      <c r="AI33" s="35"/>
      <c r="AJ33" s="69"/>
      <c r="AK33" s="84"/>
    </row>
    <row r="34" spans="4:37" ht="23.1" customHeight="1" x14ac:dyDescent="0.35">
      <c r="D34" s="37">
        <v>45014</v>
      </c>
      <c r="E34" s="39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>
        <f>27.016565927+24.166540102+0.09</f>
        <v>51.273106029000004</v>
      </c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5"/>
      <c r="AH34" s="35"/>
      <c r="AI34" s="35"/>
      <c r="AJ34" s="69"/>
      <c r="AK34" s="84">
        <f>SUM(E30:AJ34)</f>
        <v>345.13123917400003</v>
      </c>
    </row>
    <row r="35" spans="4:37" ht="23.1" customHeight="1" x14ac:dyDescent="0.35">
      <c r="D35" s="37">
        <v>45009</v>
      </c>
      <c r="E35" s="87" t="s">
        <v>50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90"/>
      <c r="AK35" s="84"/>
    </row>
    <row r="36" spans="4:37" ht="23.1" customHeight="1" x14ac:dyDescent="0.35">
      <c r="D36" s="37">
        <v>45021</v>
      </c>
      <c r="E36" s="39"/>
      <c r="F36" s="33"/>
      <c r="G36" s="33"/>
      <c r="H36" s="33">
        <f>9.592093438+9.44169975</f>
        <v>19.033793187999997</v>
      </c>
      <c r="I36" s="33"/>
      <c r="J36" s="33"/>
      <c r="K36" s="33"/>
      <c r="L36" s="36"/>
      <c r="M36" s="36"/>
      <c r="N36" s="36"/>
      <c r="O36" s="36">
        <f>1.548213947+31.446436667</f>
        <v>32.994650614000001</v>
      </c>
      <c r="P36" s="36"/>
      <c r="Q36" s="36">
        <f>26.80475779+23.709328264</f>
        <v>50.514086054000003</v>
      </c>
      <c r="R36" s="3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5"/>
      <c r="AH36" s="35"/>
      <c r="AI36" s="35"/>
      <c r="AJ36" s="69">
        <v>39.079929790999998</v>
      </c>
      <c r="AK36" s="84"/>
    </row>
    <row r="37" spans="4:37" ht="23.1" customHeight="1" x14ac:dyDescent="0.35">
      <c r="D37" s="37">
        <v>45028</v>
      </c>
      <c r="E37" s="39"/>
      <c r="F37" s="33"/>
      <c r="G37" s="33"/>
      <c r="H37" s="33"/>
      <c r="I37" s="33"/>
      <c r="J37" s="33"/>
      <c r="K37" s="33"/>
      <c r="L37" s="36"/>
      <c r="M37" s="36"/>
      <c r="N37" s="36"/>
      <c r="O37" s="36"/>
      <c r="P37" s="36"/>
      <c r="Q37" s="36">
        <f>29.650466235+29.694291758</f>
        <v>59.344757993000002</v>
      </c>
      <c r="R37" s="36">
        <v>6.1724858139999998</v>
      </c>
      <c r="S37" s="33"/>
      <c r="T37" s="33">
        <f>8.642166752+39.560970485</f>
        <v>48.203137237</v>
      </c>
      <c r="U37" s="33"/>
      <c r="V37" s="33"/>
      <c r="W37" s="33"/>
      <c r="X37" s="33"/>
      <c r="Y37" s="33">
        <f>13.658799257+24.386911976</f>
        <v>38.045711232999999</v>
      </c>
      <c r="Z37" s="33"/>
      <c r="AA37" s="33"/>
      <c r="AB37" s="33"/>
      <c r="AC37" s="33"/>
      <c r="AD37" s="33"/>
      <c r="AE37" s="33"/>
      <c r="AF37" s="33"/>
      <c r="AG37" s="35"/>
      <c r="AH37" s="35"/>
      <c r="AI37" s="35"/>
      <c r="AJ37" s="69"/>
      <c r="AK37" s="84"/>
    </row>
    <row r="38" spans="4:37" ht="22.5" customHeight="1" x14ac:dyDescent="0.35">
      <c r="D38" s="37">
        <v>45035</v>
      </c>
      <c r="E38" s="39"/>
      <c r="F38" s="33"/>
      <c r="G38" s="33"/>
      <c r="H38" s="33"/>
      <c r="I38" s="33"/>
      <c r="J38" s="33"/>
      <c r="K38" s="33"/>
      <c r="L38" s="34"/>
      <c r="M38" s="34"/>
      <c r="N38" s="36"/>
      <c r="O38" s="36"/>
      <c r="P38" s="36"/>
      <c r="Q38" s="36">
        <f>45.070699048+0.199999953</f>
        <v>45.270699001000004</v>
      </c>
      <c r="R38" s="36"/>
      <c r="S38" s="38"/>
      <c r="T38" s="38"/>
      <c r="U38" s="33"/>
      <c r="V38" s="33">
        <f>20.146633536+17.780657393</f>
        <v>37.927290928999994</v>
      </c>
      <c r="W38" s="33"/>
      <c r="X38" s="33"/>
      <c r="Y38" s="33"/>
      <c r="Z38" s="33"/>
      <c r="AA38" s="33"/>
      <c r="AB38" s="33"/>
      <c r="AC38" s="33">
        <f>37.863766722+20.305037778</f>
        <v>58.1688045</v>
      </c>
      <c r="AD38" s="33"/>
      <c r="AE38" s="33"/>
      <c r="AF38" s="33"/>
      <c r="AG38" s="35"/>
      <c r="AH38" s="35"/>
      <c r="AI38" s="35">
        <f>35.655637793+16.789275556</f>
        <v>52.444913348999997</v>
      </c>
      <c r="AJ38" s="69"/>
      <c r="AK38" s="84">
        <f>SUM(E36:AJ39)</f>
        <v>672.56389905900005</v>
      </c>
    </row>
    <row r="39" spans="4:37" ht="22.5" customHeight="1" x14ac:dyDescent="0.35">
      <c r="D39" s="37">
        <v>45042</v>
      </c>
      <c r="E39" s="39"/>
      <c r="F39" s="33">
        <f>20.786164029+19.79138</f>
        <v>40.577544028999995</v>
      </c>
      <c r="G39" s="33"/>
      <c r="H39" s="33"/>
      <c r="I39" s="33">
        <f>15.5972875+8.950658889</f>
        <v>24.547946389</v>
      </c>
      <c r="J39" s="33"/>
      <c r="K39" s="33"/>
      <c r="L39" s="34"/>
      <c r="M39" s="36"/>
      <c r="N39" s="34"/>
      <c r="O39" s="34"/>
      <c r="P39" s="34"/>
      <c r="Q39" s="36">
        <f>30.150351003+13.460312889</f>
        <v>43.610663892000005</v>
      </c>
      <c r="R39" s="34"/>
      <c r="S39" s="38"/>
      <c r="T39" s="38"/>
      <c r="U39" s="33"/>
      <c r="V39" s="33"/>
      <c r="W39" s="33"/>
      <c r="X39" s="33"/>
      <c r="Y39" s="33">
        <f>17.511829546+22.0756555</f>
        <v>39.587485045999998</v>
      </c>
      <c r="Z39" s="33"/>
      <c r="AA39" s="33"/>
      <c r="AB39" s="33"/>
      <c r="AC39" s="33"/>
      <c r="AD39" s="33"/>
      <c r="AE39" s="33"/>
      <c r="AF39" s="33"/>
      <c r="AG39" s="35">
        <f>28.54+8.5</f>
        <v>37.04</v>
      </c>
      <c r="AH39" s="35"/>
      <c r="AI39" s="35"/>
      <c r="AJ39" s="69"/>
      <c r="AK39" s="84"/>
    </row>
    <row r="40" spans="4:37" ht="22.5" customHeight="1" x14ac:dyDescent="0.35">
      <c r="D40" s="37">
        <v>45044</v>
      </c>
      <c r="E40" s="86" t="s">
        <v>50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7"/>
      <c r="AH40" s="87"/>
      <c r="AI40" s="87"/>
      <c r="AJ40" s="88"/>
      <c r="AK40" s="84"/>
    </row>
    <row r="41" spans="4:37" ht="23.1" customHeight="1" x14ac:dyDescent="0.35">
      <c r="D41" s="37">
        <v>45049</v>
      </c>
      <c r="E41" s="39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>
        <v>46.241765729999997</v>
      </c>
      <c r="T41" s="33">
        <v>35.523651999999998</v>
      </c>
      <c r="U41" s="33"/>
      <c r="V41" s="33"/>
      <c r="W41" s="33"/>
      <c r="X41" s="33"/>
      <c r="Y41" s="33">
        <v>28.078363699999997</v>
      </c>
      <c r="Z41" s="33"/>
      <c r="AA41" s="33"/>
      <c r="AB41" s="33"/>
      <c r="AC41" s="33"/>
      <c r="AD41" s="33"/>
      <c r="AE41" s="33"/>
      <c r="AF41" s="33"/>
      <c r="AG41" s="35"/>
      <c r="AH41" s="35"/>
      <c r="AI41" s="35"/>
      <c r="AJ41" s="71"/>
      <c r="AK41" s="84"/>
    </row>
    <row r="42" spans="4:37" ht="23.1" customHeight="1" x14ac:dyDescent="0.35">
      <c r="D42" s="37">
        <v>45056</v>
      </c>
      <c r="E42" s="39">
        <v>7.7435511110000004</v>
      </c>
      <c r="F42" s="33"/>
      <c r="G42" s="33"/>
      <c r="H42" s="33"/>
      <c r="I42" s="33">
        <v>26.972892999999999</v>
      </c>
      <c r="J42" s="33"/>
      <c r="K42" s="33">
        <v>15.488542000000001</v>
      </c>
      <c r="L42" s="33"/>
      <c r="M42" s="33"/>
      <c r="N42" s="38"/>
      <c r="O42" s="38"/>
      <c r="P42" s="38">
        <v>26</v>
      </c>
      <c r="Q42" s="38"/>
      <c r="R42" s="38"/>
      <c r="S42" s="33"/>
      <c r="T42" s="33">
        <v>36.740694650000002</v>
      </c>
      <c r="U42" s="33"/>
      <c r="V42" s="33"/>
      <c r="W42" s="33"/>
      <c r="X42" s="33"/>
      <c r="Y42" s="33"/>
      <c r="Z42" s="33">
        <v>20.751741390999999</v>
      </c>
      <c r="AA42" s="33"/>
      <c r="AB42" s="33"/>
      <c r="AC42" s="33"/>
      <c r="AD42" s="33"/>
      <c r="AE42" s="33"/>
      <c r="AF42" s="33"/>
      <c r="AG42" s="35"/>
      <c r="AH42" s="35"/>
      <c r="AI42" s="35"/>
      <c r="AJ42" s="71"/>
      <c r="AK42" s="84"/>
    </row>
    <row r="43" spans="4:37" ht="23.1" customHeight="1" x14ac:dyDescent="0.35">
      <c r="D43" s="37">
        <v>45063</v>
      </c>
      <c r="E43" s="39"/>
      <c r="F43" s="33"/>
      <c r="G43" s="33"/>
      <c r="H43" s="33"/>
      <c r="I43" s="33"/>
      <c r="J43" s="33"/>
      <c r="K43" s="33"/>
      <c r="L43" s="33"/>
      <c r="M43" s="33">
        <v>35</v>
      </c>
      <c r="N43" s="33"/>
      <c r="O43" s="33"/>
      <c r="P43" s="33"/>
      <c r="Q43" s="33"/>
      <c r="R43" s="33"/>
      <c r="S43" s="33">
        <v>40</v>
      </c>
      <c r="T43" s="33"/>
      <c r="U43" s="33"/>
      <c r="V43" s="33">
        <v>40</v>
      </c>
      <c r="W43" s="33"/>
      <c r="X43" s="33"/>
      <c r="Y43" s="33"/>
      <c r="Z43" s="33"/>
      <c r="AA43" s="33" t="s">
        <v>51</v>
      </c>
      <c r="AB43" s="33"/>
      <c r="AC43" s="33"/>
      <c r="AD43" s="33">
        <v>25</v>
      </c>
      <c r="AE43" s="33"/>
      <c r="AF43" s="33"/>
      <c r="AG43" s="35"/>
      <c r="AH43" s="35">
        <v>60</v>
      </c>
      <c r="AI43" s="35"/>
      <c r="AJ43" s="71"/>
      <c r="AK43" s="84"/>
    </row>
    <row r="44" spans="4:37" ht="23.1" customHeight="1" x14ac:dyDescent="0.35">
      <c r="D44" s="37">
        <v>45070</v>
      </c>
      <c r="E44" s="39"/>
      <c r="F44" s="33"/>
      <c r="G44" s="33"/>
      <c r="H44" s="33"/>
      <c r="I44" s="33"/>
      <c r="J44" s="33"/>
      <c r="K44" s="33">
        <v>40</v>
      </c>
      <c r="L44" s="33"/>
      <c r="M44" s="33"/>
      <c r="N44" s="33"/>
      <c r="O44" s="33"/>
      <c r="P44" s="33">
        <v>40</v>
      </c>
      <c r="Q44" s="33"/>
      <c r="R44" s="33"/>
      <c r="S44" s="33"/>
      <c r="T44" s="33">
        <v>40</v>
      </c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5">
        <v>40</v>
      </c>
      <c r="AH44" s="35"/>
      <c r="AI44" s="35"/>
      <c r="AJ44" s="71"/>
      <c r="AK44" s="84">
        <f>SUM(E41:AJ44)</f>
        <v>603.54120358199998</v>
      </c>
    </row>
    <row r="45" spans="4:37" ht="23.1" customHeight="1" x14ac:dyDescent="0.35">
      <c r="D45" s="37">
        <v>45072</v>
      </c>
      <c r="E45" s="86" t="s">
        <v>50</v>
      </c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7"/>
      <c r="AH45" s="87"/>
      <c r="AI45" s="87"/>
      <c r="AJ45" s="88"/>
      <c r="AK45" s="84"/>
    </row>
    <row r="46" spans="4:37" ht="23.1" customHeight="1" x14ac:dyDescent="0.35">
      <c r="D46" s="37">
        <v>45084</v>
      </c>
      <c r="E46" s="39"/>
      <c r="F46" s="33"/>
      <c r="G46" s="33"/>
      <c r="H46" s="33">
        <v>30</v>
      </c>
      <c r="I46" s="33"/>
      <c r="J46" s="33"/>
      <c r="K46" s="33"/>
      <c r="L46" s="36"/>
      <c r="M46" s="36">
        <v>30</v>
      </c>
      <c r="N46" s="36"/>
      <c r="O46" s="36"/>
      <c r="P46" s="36"/>
      <c r="Q46" s="33"/>
      <c r="R46" s="33"/>
      <c r="S46" s="33">
        <v>30</v>
      </c>
      <c r="T46" s="33"/>
      <c r="U46" s="33"/>
      <c r="V46" s="33">
        <v>30</v>
      </c>
      <c r="W46" s="33"/>
      <c r="X46" s="33"/>
      <c r="Y46" s="33"/>
      <c r="Z46" s="33"/>
      <c r="AA46" s="33"/>
      <c r="AB46" s="33">
        <v>20</v>
      </c>
      <c r="AC46" s="33"/>
      <c r="AD46" s="33"/>
      <c r="AE46" s="33"/>
      <c r="AF46" s="33"/>
      <c r="AG46" s="35"/>
      <c r="AH46" s="35"/>
      <c r="AI46" s="35">
        <v>30</v>
      </c>
      <c r="AJ46" s="71"/>
      <c r="AK46" s="84"/>
    </row>
    <row r="47" spans="4:37" ht="23.1" customHeight="1" x14ac:dyDescent="0.35">
      <c r="D47" s="37">
        <v>45091</v>
      </c>
      <c r="E47" s="39"/>
      <c r="F47" s="33"/>
      <c r="G47" s="33"/>
      <c r="I47" s="33"/>
      <c r="J47" s="33"/>
      <c r="K47" s="33">
        <v>30</v>
      </c>
      <c r="L47" s="36"/>
      <c r="M47" s="36">
        <v>30</v>
      </c>
      <c r="N47" s="36"/>
      <c r="O47" s="36"/>
      <c r="P47" s="36">
        <v>30</v>
      </c>
      <c r="Q47" s="36"/>
      <c r="R47" s="36"/>
      <c r="S47" s="33"/>
      <c r="T47" s="33">
        <v>30</v>
      </c>
      <c r="U47" s="33"/>
      <c r="V47" s="33"/>
      <c r="W47" s="33"/>
      <c r="X47" s="33"/>
      <c r="Y47" s="33">
        <v>30</v>
      </c>
      <c r="Z47" s="33"/>
      <c r="AA47" s="33"/>
      <c r="AB47" s="33"/>
      <c r="AC47" s="33"/>
      <c r="AD47" s="33"/>
      <c r="AE47" s="33"/>
      <c r="AF47" s="33"/>
      <c r="AG47" s="35"/>
      <c r="AH47" s="35"/>
      <c r="AI47" s="35"/>
      <c r="AJ47" s="71"/>
      <c r="AK47" s="84"/>
    </row>
    <row r="48" spans="4:37" ht="23.1" customHeight="1" x14ac:dyDescent="0.35">
      <c r="D48" s="37">
        <v>45098</v>
      </c>
      <c r="E48" s="39"/>
      <c r="F48" s="33">
        <v>20</v>
      </c>
      <c r="G48" s="33"/>
      <c r="H48" s="33"/>
      <c r="I48" s="33"/>
      <c r="J48" s="33"/>
      <c r="K48" s="33"/>
      <c r="L48" s="36"/>
      <c r="M48" s="36">
        <v>30</v>
      </c>
      <c r="N48" s="36"/>
      <c r="O48" s="36"/>
      <c r="P48" s="36">
        <v>20</v>
      </c>
      <c r="Q48" s="36"/>
      <c r="R48" s="36"/>
      <c r="S48" s="33">
        <v>30</v>
      </c>
      <c r="T48" s="33"/>
      <c r="U48" s="33"/>
      <c r="V48" s="33">
        <v>20</v>
      </c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5">
        <v>20</v>
      </c>
      <c r="AH48" s="35">
        <v>30</v>
      </c>
      <c r="AI48" s="35"/>
      <c r="AJ48" s="71"/>
      <c r="AK48" s="84"/>
    </row>
    <row r="49" spans="4:37" ht="23.1" customHeight="1" x14ac:dyDescent="0.35">
      <c r="D49" s="37">
        <v>45105</v>
      </c>
      <c r="E49" s="39"/>
      <c r="F49" s="33"/>
      <c r="G49" s="33"/>
      <c r="H49" s="33"/>
      <c r="I49" s="33"/>
      <c r="J49" s="33"/>
      <c r="K49" s="33">
        <v>20</v>
      </c>
      <c r="L49" s="36"/>
      <c r="M49" s="36"/>
      <c r="N49" s="36"/>
      <c r="O49" s="36"/>
      <c r="P49" s="36"/>
      <c r="Q49" s="36"/>
      <c r="R49" s="72"/>
      <c r="S49" s="33"/>
      <c r="T49" s="33">
        <v>30</v>
      </c>
      <c r="U49" s="33"/>
      <c r="V49" s="33">
        <v>30</v>
      </c>
      <c r="W49" s="33"/>
      <c r="X49" s="33"/>
      <c r="Y49" s="33">
        <v>40</v>
      </c>
      <c r="Z49" s="33"/>
      <c r="AA49" s="33"/>
      <c r="AB49" s="33"/>
      <c r="AC49" s="33"/>
      <c r="AD49" s="33">
        <v>20</v>
      </c>
      <c r="AE49" s="33"/>
      <c r="AF49" s="33"/>
      <c r="AG49" s="35"/>
      <c r="AH49" s="35"/>
      <c r="AI49" s="35"/>
      <c r="AJ49" s="71"/>
      <c r="AK49" s="84"/>
    </row>
    <row r="50" spans="4:37" ht="23.1" customHeight="1" x14ac:dyDescent="0.35">
      <c r="D50" s="37">
        <v>45106</v>
      </c>
      <c r="E50" s="39"/>
      <c r="F50" s="33"/>
      <c r="G50" s="33"/>
      <c r="H50" s="33"/>
      <c r="I50" s="33"/>
      <c r="J50" s="33"/>
      <c r="K50" s="33">
        <v>20</v>
      </c>
      <c r="L50" s="36"/>
      <c r="M50" s="36"/>
      <c r="N50" s="36"/>
      <c r="O50" s="36"/>
      <c r="P50" s="36">
        <v>30</v>
      </c>
      <c r="Q50" s="36"/>
      <c r="R50" s="36"/>
      <c r="S50" s="33">
        <v>30</v>
      </c>
      <c r="T50" s="33">
        <v>30</v>
      </c>
      <c r="U50" s="33"/>
      <c r="V50" s="33"/>
      <c r="W50" s="33"/>
      <c r="X50" s="33"/>
      <c r="Y50" s="33">
        <v>40</v>
      </c>
      <c r="Z50" s="33"/>
      <c r="AA50" s="33"/>
      <c r="AB50" s="33"/>
      <c r="AC50" s="33"/>
      <c r="AD50" s="33"/>
      <c r="AE50" s="33"/>
      <c r="AF50" s="33"/>
      <c r="AG50" s="35">
        <v>20</v>
      </c>
      <c r="AH50" s="35"/>
      <c r="AI50" s="35"/>
      <c r="AJ50" s="69"/>
      <c r="AK50" s="84">
        <f>SUM(E46:AJ50)</f>
        <v>800</v>
      </c>
    </row>
    <row r="51" spans="4:37" ht="23.1" customHeight="1" x14ac:dyDescent="0.35">
      <c r="D51" s="37">
        <v>45107</v>
      </c>
      <c r="E51" s="86" t="s">
        <v>50</v>
      </c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7"/>
      <c r="AH51" s="87"/>
      <c r="AI51" s="87"/>
      <c r="AJ51" s="88"/>
      <c r="AK51" s="84"/>
    </row>
    <row r="52" spans="4:37" ht="23.1" customHeight="1" x14ac:dyDescent="0.35">
      <c r="D52" s="37">
        <v>45112</v>
      </c>
      <c r="E52" s="39"/>
      <c r="F52" s="40"/>
      <c r="G52" s="40"/>
      <c r="H52" s="40"/>
      <c r="I52" s="40"/>
      <c r="J52" s="40"/>
      <c r="K52" s="40">
        <v>20</v>
      </c>
      <c r="L52" s="41"/>
      <c r="M52" s="41"/>
      <c r="N52" s="41"/>
      <c r="O52" s="41"/>
      <c r="P52" s="41"/>
      <c r="Q52" s="41"/>
      <c r="R52" s="41"/>
      <c r="S52" s="40">
        <v>20</v>
      </c>
      <c r="T52" s="40"/>
      <c r="U52" s="40"/>
      <c r="V52" s="40"/>
      <c r="W52" s="40">
        <v>40</v>
      </c>
      <c r="X52" s="40"/>
      <c r="Y52" s="40"/>
      <c r="Z52" s="40"/>
      <c r="AA52" s="40"/>
      <c r="AB52" s="40"/>
      <c r="AC52" s="40"/>
      <c r="AD52" s="40"/>
      <c r="AE52" s="40"/>
      <c r="AF52" s="40"/>
      <c r="AG52" s="42">
        <v>40</v>
      </c>
      <c r="AH52" s="42"/>
      <c r="AI52" s="42"/>
      <c r="AJ52" s="73"/>
      <c r="AK52" s="84"/>
    </row>
    <row r="53" spans="4:37" ht="23.1" customHeight="1" x14ac:dyDescent="0.35">
      <c r="D53" s="43">
        <v>45119</v>
      </c>
      <c r="F53" s="40"/>
      <c r="G53" s="40"/>
      <c r="H53" s="40">
        <v>10</v>
      </c>
      <c r="I53" s="40"/>
      <c r="J53" s="40"/>
      <c r="K53" s="40"/>
      <c r="L53" s="40"/>
      <c r="M53" s="40">
        <v>30</v>
      </c>
      <c r="N53" s="40"/>
      <c r="O53" s="40"/>
      <c r="P53" s="40"/>
      <c r="Q53" s="40"/>
      <c r="R53" s="40"/>
      <c r="S53" s="29"/>
      <c r="T53" s="29">
        <v>30</v>
      </c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2"/>
      <c r="AH53" s="42">
        <v>40</v>
      </c>
      <c r="AI53" s="42"/>
      <c r="AJ53" s="73"/>
      <c r="AK53" s="84"/>
    </row>
    <row r="54" spans="4:37" ht="23.1" customHeight="1" x14ac:dyDescent="0.35">
      <c r="D54" s="37">
        <v>45126</v>
      </c>
      <c r="E54" s="39"/>
      <c r="F54" s="40"/>
      <c r="G54" s="40"/>
      <c r="H54" s="40"/>
      <c r="I54" s="40">
        <v>10</v>
      </c>
      <c r="J54" s="40"/>
      <c r="K54" s="40"/>
      <c r="L54" s="40"/>
      <c r="M54" s="40"/>
      <c r="N54" s="40"/>
      <c r="O54" s="40"/>
      <c r="P54" s="40">
        <v>30</v>
      </c>
      <c r="Q54" s="40"/>
      <c r="R54" s="40"/>
      <c r="S54" s="40"/>
      <c r="T54" s="40"/>
      <c r="U54" s="40"/>
      <c r="V54" s="40"/>
      <c r="W54" s="40"/>
      <c r="X54" s="40"/>
      <c r="Y54" s="40">
        <v>30</v>
      </c>
      <c r="Z54" s="40"/>
      <c r="AA54" s="40"/>
      <c r="AB54" s="40"/>
      <c r="AC54" s="40"/>
      <c r="AD54" s="40">
        <v>30</v>
      </c>
      <c r="AE54" s="40"/>
      <c r="AF54" s="40"/>
      <c r="AG54" s="42"/>
      <c r="AH54" s="42"/>
      <c r="AI54" s="42"/>
      <c r="AJ54" s="74"/>
      <c r="AK54" s="84"/>
    </row>
    <row r="55" spans="4:37" ht="23.1" customHeight="1" x14ac:dyDescent="0.35">
      <c r="D55" s="37">
        <v>45135</v>
      </c>
      <c r="E55" s="39"/>
      <c r="F55" s="40"/>
      <c r="G55" s="29"/>
      <c r="H55" s="40"/>
      <c r="I55" s="40"/>
      <c r="J55" s="40"/>
      <c r="K55" s="40"/>
      <c r="L55" s="40"/>
      <c r="M55" s="40">
        <v>20</v>
      </c>
      <c r="N55" s="40"/>
      <c r="O55" s="40"/>
      <c r="P55" s="40"/>
      <c r="Q55" s="40"/>
      <c r="R55" s="40"/>
      <c r="S55" s="40"/>
      <c r="T55" s="40"/>
      <c r="U55" s="40">
        <v>20</v>
      </c>
      <c r="V55" s="40"/>
      <c r="W55" s="40"/>
      <c r="X55" s="40"/>
      <c r="Y55" s="40"/>
      <c r="Z55" s="40">
        <v>20</v>
      </c>
      <c r="AA55" s="40"/>
      <c r="AB55" s="40"/>
      <c r="AC55" s="40"/>
      <c r="AD55" s="40"/>
      <c r="AE55" s="40"/>
      <c r="AF55" s="40"/>
      <c r="AG55" s="42">
        <v>40</v>
      </c>
      <c r="AH55" s="42"/>
      <c r="AI55" s="42">
        <v>30</v>
      </c>
      <c r="AJ55" s="73"/>
      <c r="AK55" s="84">
        <f>SUM(E52:AJ55)</f>
        <v>460</v>
      </c>
    </row>
    <row r="56" spans="4:37" ht="23.1" customHeight="1" x14ac:dyDescent="0.35">
      <c r="D56" s="37">
        <v>45137</v>
      </c>
      <c r="E56" s="86" t="s">
        <v>50</v>
      </c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7"/>
      <c r="AH56" s="87"/>
      <c r="AI56" s="87"/>
      <c r="AJ56" s="88"/>
      <c r="AK56" s="84"/>
    </row>
    <row r="57" spans="4:37" ht="23.1" customHeight="1" x14ac:dyDescent="0.35">
      <c r="D57" s="37">
        <v>45140</v>
      </c>
      <c r="E57" s="39"/>
      <c r="F57" s="33"/>
      <c r="G57" s="33"/>
      <c r="H57" s="33"/>
      <c r="I57" s="33"/>
      <c r="J57" s="33"/>
      <c r="K57" s="33"/>
      <c r="L57" s="34"/>
      <c r="M57" s="33">
        <v>30</v>
      </c>
      <c r="N57" s="36"/>
      <c r="O57" s="34"/>
      <c r="P57" s="34"/>
      <c r="Q57" s="33"/>
      <c r="R57" s="34"/>
      <c r="S57" s="33"/>
      <c r="T57" s="33"/>
      <c r="U57" s="33">
        <v>20</v>
      </c>
      <c r="V57" s="33"/>
      <c r="W57" s="75"/>
      <c r="X57" s="75"/>
      <c r="Y57" s="75"/>
      <c r="Z57" s="33"/>
      <c r="AA57" s="33"/>
      <c r="AB57" s="33"/>
      <c r="AC57" s="33"/>
      <c r="AD57" s="33"/>
      <c r="AE57" s="33"/>
      <c r="AG57" s="35"/>
      <c r="AH57" s="35"/>
      <c r="AI57" s="35"/>
      <c r="AJ57" s="71"/>
      <c r="AK57" s="84"/>
    </row>
    <row r="58" spans="4:37" ht="23.1" customHeight="1" x14ac:dyDescent="0.35">
      <c r="D58" s="37">
        <v>45147</v>
      </c>
      <c r="E58" s="39"/>
      <c r="F58" s="33"/>
      <c r="G58" s="33"/>
      <c r="H58" s="33"/>
      <c r="I58" s="33"/>
      <c r="J58" s="33"/>
      <c r="K58" s="33"/>
      <c r="L58" s="34"/>
      <c r="M58" s="36"/>
      <c r="N58" s="36"/>
      <c r="O58" s="34"/>
      <c r="P58" s="34"/>
      <c r="Q58" s="34"/>
      <c r="R58" s="34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>
        <v>20</v>
      </c>
      <c r="AD58" s="33"/>
      <c r="AE58" s="33"/>
      <c r="AF58" s="33">
        <v>30</v>
      </c>
      <c r="AG58" s="35"/>
      <c r="AI58" s="35"/>
      <c r="AJ58" s="71"/>
      <c r="AK58" s="84"/>
    </row>
    <row r="59" spans="4:37" ht="23.1" customHeight="1" x14ac:dyDescent="0.35">
      <c r="D59" s="37">
        <v>45154</v>
      </c>
      <c r="E59" s="39"/>
      <c r="F59" s="33"/>
      <c r="G59" s="33"/>
      <c r="H59" s="33"/>
      <c r="I59" s="33"/>
      <c r="J59" s="33">
        <v>20</v>
      </c>
      <c r="K59" s="33"/>
      <c r="L59" s="33"/>
      <c r="M59" s="36"/>
      <c r="N59" s="33"/>
      <c r="O59" s="33"/>
      <c r="P59" s="33">
        <v>30</v>
      </c>
      <c r="Q59" s="76"/>
      <c r="R59" s="33"/>
      <c r="S59" s="38"/>
      <c r="T59" s="38"/>
      <c r="U59" s="33"/>
      <c r="V59" s="33">
        <v>30</v>
      </c>
      <c r="W59" s="33"/>
      <c r="X59" s="33"/>
      <c r="Y59" s="33"/>
      <c r="Z59" s="33"/>
      <c r="AA59" s="33"/>
      <c r="AB59" s="33"/>
      <c r="AC59" s="33"/>
      <c r="AD59" s="33"/>
      <c r="AE59" s="33"/>
      <c r="AF59" s="33">
        <v>20</v>
      </c>
      <c r="AG59" s="35"/>
      <c r="AH59" s="35"/>
      <c r="AI59" s="35"/>
      <c r="AJ59" s="71"/>
      <c r="AK59" s="84"/>
    </row>
    <row r="60" spans="4:37" ht="23.1" customHeight="1" x14ac:dyDescent="0.35">
      <c r="D60" s="37">
        <v>45161</v>
      </c>
      <c r="E60" s="39"/>
      <c r="F60" s="33"/>
      <c r="G60" s="33">
        <v>10</v>
      </c>
      <c r="H60" s="33"/>
      <c r="I60" s="33"/>
      <c r="J60" s="33"/>
      <c r="K60" s="33"/>
      <c r="L60" s="33"/>
      <c r="N60" s="33"/>
      <c r="O60" s="33"/>
      <c r="P60" s="33"/>
      <c r="Q60" s="33"/>
      <c r="R60" s="33"/>
      <c r="S60" s="38"/>
      <c r="T60" s="38"/>
      <c r="U60" s="33"/>
      <c r="V60" s="33"/>
      <c r="W60" s="33"/>
      <c r="X60" s="33"/>
      <c r="Y60" s="33"/>
      <c r="Z60" s="33"/>
      <c r="AA60" s="33"/>
      <c r="AB60" s="33"/>
      <c r="AC60" s="33"/>
      <c r="AD60" s="33">
        <v>20</v>
      </c>
      <c r="AE60" s="33"/>
      <c r="AF60" s="33"/>
      <c r="AG60" s="35"/>
      <c r="AH60" s="35">
        <v>40</v>
      </c>
      <c r="AI60" s="35"/>
      <c r="AJ60" s="71"/>
      <c r="AK60" s="84">
        <f>SUM(E57:AJ60)</f>
        <v>270</v>
      </c>
    </row>
    <row r="61" spans="4:37" ht="23.1" customHeight="1" x14ac:dyDescent="0.35">
      <c r="D61" s="37">
        <v>45163</v>
      </c>
      <c r="E61" s="86" t="s">
        <v>50</v>
      </c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7"/>
      <c r="AH61" s="87"/>
      <c r="AI61" s="87"/>
      <c r="AJ61" s="88"/>
      <c r="AK61" s="84"/>
    </row>
    <row r="62" spans="4:37" ht="23.1" customHeight="1" x14ac:dyDescent="0.35">
      <c r="D62" s="37">
        <v>45175</v>
      </c>
      <c r="E62" s="39"/>
      <c r="F62" s="33"/>
      <c r="G62" s="33"/>
      <c r="H62" s="33"/>
      <c r="I62" s="33"/>
      <c r="J62" s="33"/>
      <c r="K62" s="33"/>
      <c r="L62" s="36"/>
      <c r="M62" s="36"/>
      <c r="N62" s="36">
        <v>30</v>
      </c>
      <c r="O62" s="36"/>
      <c r="P62" s="36"/>
      <c r="Q62" s="34"/>
      <c r="R62" s="34"/>
      <c r="S62" s="33"/>
      <c r="T62" s="33"/>
      <c r="U62" s="33"/>
      <c r="V62" s="33"/>
      <c r="W62" s="33"/>
      <c r="X62" s="33"/>
      <c r="Y62" s="33"/>
      <c r="Z62" s="33"/>
      <c r="AA62" s="33"/>
      <c r="AB62" s="33">
        <v>40</v>
      </c>
      <c r="AC62" s="33"/>
      <c r="AD62" s="33"/>
      <c r="AE62" s="33"/>
      <c r="AF62" s="33"/>
      <c r="AG62" s="35">
        <v>20</v>
      </c>
      <c r="AH62" s="35"/>
      <c r="AI62" s="35"/>
      <c r="AJ62" s="71"/>
      <c r="AK62" s="84"/>
    </row>
    <row r="63" spans="4:37" ht="23.1" customHeight="1" x14ac:dyDescent="0.35">
      <c r="D63" s="37">
        <v>45182</v>
      </c>
      <c r="E63" s="39"/>
      <c r="F63" s="33"/>
      <c r="G63" s="33"/>
      <c r="H63" s="33"/>
      <c r="I63" s="33"/>
      <c r="J63" s="33"/>
      <c r="K63" s="33"/>
      <c r="L63" s="36">
        <v>20</v>
      </c>
      <c r="M63" s="36"/>
      <c r="N63" s="36"/>
      <c r="O63" s="36"/>
      <c r="P63" s="36"/>
      <c r="Q63" s="34"/>
      <c r="R63" s="36"/>
      <c r="S63" s="33"/>
      <c r="T63" s="33"/>
      <c r="U63" s="33"/>
      <c r="V63" s="33">
        <v>30</v>
      </c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5"/>
      <c r="AH63" s="35"/>
      <c r="AI63" s="35"/>
      <c r="AJ63" s="71"/>
      <c r="AK63" s="84"/>
    </row>
    <row r="64" spans="4:37" ht="22.5" customHeight="1" x14ac:dyDescent="0.35">
      <c r="D64" s="37">
        <v>45189</v>
      </c>
      <c r="E64" s="39"/>
      <c r="F64" s="33"/>
      <c r="G64" s="33">
        <v>10</v>
      </c>
      <c r="H64" s="33"/>
      <c r="I64" s="33"/>
      <c r="J64" s="33"/>
      <c r="K64" s="33"/>
      <c r="L64" s="33"/>
      <c r="M64" s="33"/>
      <c r="N64" s="33"/>
      <c r="O64" s="33"/>
      <c r="P64" s="33">
        <v>20</v>
      </c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5"/>
      <c r="AH64" s="35"/>
      <c r="AI64" s="35">
        <v>40</v>
      </c>
      <c r="AJ64" s="71"/>
      <c r="AK64" s="84"/>
    </row>
    <row r="65" spans="4:37" ht="23.1" customHeight="1" x14ac:dyDescent="0.35">
      <c r="D65" s="37">
        <v>45196</v>
      </c>
      <c r="E65" s="39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>
        <v>20</v>
      </c>
      <c r="V65" s="33"/>
      <c r="W65" s="33"/>
      <c r="X65" s="33"/>
      <c r="Y65" s="33"/>
      <c r="Z65" s="33"/>
      <c r="AA65" s="33"/>
      <c r="AB65" s="33">
        <v>20</v>
      </c>
      <c r="AC65" s="33"/>
      <c r="AD65" s="33"/>
      <c r="AE65" s="33"/>
      <c r="AF65" s="33"/>
      <c r="AG65" s="35"/>
      <c r="AH65" s="35"/>
      <c r="AI65" s="35"/>
      <c r="AJ65" s="71"/>
      <c r="AK65" s="84">
        <f>SUM(E62:AJ65)</f>
        <v>250</v>
      </c>
    </row>
    <row r="66" spans="4:37" ht="23.1" customHeight="1" x14ac:dyDescent="0.35">
      <c r="D66" s="37">
        <v>45198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7"/>
      <c r="AH66" s="87"/>
      <c r="AI66" s="87"/>
      <c r="AJ66" s="88"/>
      <c r="AK66" s="84"/>
    </row>
    <row r="67" spans="4:37" ht="23.1" customHeight="1" x14ac:dyDescent="0.35">
      <c r="D67" s="37">
        <v>45203</v>
      </c>
      <c r="E67" s="39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8"/>
      <c r="T67" s="38"/>
      <c r="U67" s="33"/>
      <c r="V67" s="33"/>
      <c r="W67" s="33"/>
      <c r="X67" s="33"/>
      <c r="Y67" s="33"/>
      <c r="Z67" s="33"/>
      <c r="AA67" s="33"/>
      <c r="AB67" s="33"/>
      <c r="AC67" s="33"/>
      <c r="AD67" s="33">
        <v>30</v>
      </c>
      <c r="AE67" s="33"/>
      <c r="AF67" s="33"/>
      <c r="AG67" s="35"/>
      <c r="AH67" s="35"/>
      <c r="AI67" s="35"/>
      <c r="AJ67" s="71"/>
      <c r="AK67" s="84"/>
    </row>
    <row r="68" spans="4:37" ht="23.1" customHeight="1" x14ac:dyDescent="0.35">
      <c r="D68" s="37">
        <v>45210</v>
      </c>
      <c r="E68" s="39"/>
      <c r="F68" s="33"/>
      <c r="G68" s="33"/>
      <c r="H68" s="33"/>
      <c r="I68" s="33"/>
      <c r="J68" s="33"/>
      <c r="K68" s="33"/>
      <c r="L68" s="33"/>
      <c r="M68" s="33">
        <v>20</v>
      </c>
      <c r="N68" s="33"/>
      <c r="O68" s="33"/>
      <c r="P68" s="33"/>
      <c r="Q68" s="33"/>
      <c r="R68" s="33"/>
      <c r="S68" s="38"/>
      <c r="T68" s="38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>
        <v>20</v>
      </c>
      <c r="AG68" s="35"/>
      <c r="AH68" s="35"/>
      <c r="AI68" s="35"/>
      <c r="AJ68" s="71"/>
      <c r="AK68" s="84"/>
    </row>
    <row r="69" spans="4:37" ht="23.1" customHeight="1" x14ac:dyDescent="0.35">
      <c r="D69" s="37">
        <v>45217</v>
      </c>
      <c r="E69" s="39"/>
      <c r="F69" s="33"/>
      <c r="G69" s="33"/>
      <c r="H69" s="33">
        <v>10</v>
      </c>
      <c r="I69" s="33"/>
      <c r="J69" s="33"/>
      <c r="K69" s="33"/>
      <c r="L69" s="33"/>
      <c r="M69" s="33"/>
      <c r="N69" s="33"/>
      <c r="O69" s="33"/>
      <c r="P69" s="33"/>
      <c r="Q69" s="77"/>
      <c r="R69" s="77"/>
      <c r="S69" s="38"/>
      <c r="T69" s="38"/>
      <c r="U69" s="33">
        <v>20</v>
      </c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5"/>
      <c r="AH69" s="35"/>
      <c r="AI69" s="35"/>
      <c r="AJ69" s="69"/>
      <c r="AK69" s="84"/>
    </row>
    <row r="70" spans="4:37" ht="23.1" customHeight="1" x14ac:dyDescent="0.35">
      <c r="D70" s="37">
        <v>45224</v>
      </c>
      <c r="E70" s="39"/>
      <c r="F70" s="33"/>
      <c r="G70" s="33"/>
      <c r="H70" s="77"/>
      <c r="I70" s="77"/>
      <c r="J70" s="33"/>
      <c r="K70" s="33"/>
      <c r="L70" s="33"/>
      <c r="M70" s="33"/>
      <c r="N70" s="33"/>
      <c r="O70" s="33"/>
      <c r="P70" s="33"/>
      <c r="Q70" s="33"/>
      <c r="R70" s="33"/>
      <c r="S70" s="38"/>
      <c r="T70" s="38"/>
      <c r="U70" s="33"/>
      <c r="V70" s="33">
        <v>30</v>
      </c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5"/>
      <c r="AH70" s="35">
        <v>30</v>
      </c>
      <c r="AI70" s="35"/>
      <c r="AJ70" s="71"/>
      <c r="AK70" s="84">
        <f>SUM(E67:AJ70)</f>
        <v>160</v>
      </c>
    </row>
    <row r="71" spans="4:37" ht="23.1" customHeight="1" x14ac:dyDescent="0.35">
      <c r="D71" s="37">
        <v>45226</v>
      </c>
      <c r="E71" s="87" t="s">
        <v>50</v>
      </c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90"/>
      <c r="AK71" s="84"/>
    </row>
    <row r="72" spans="4:37" ht="23.1" customHeight="1" x14ac:dyDescent="0.35">
      <c r="D72" s="37">
        <v>45231</v>
      </c>
      <c r="E72" s="39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>
        <v>20</v>
      </c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>
        <v>10</v>
      </c>
      <c r="AB72" s="33"/>
      <c r="AC72" s="33"/>
      <c r="AD72" s="33"/>
      <c r="AE72" s="33"/>
      <c r="AF72" s="33"/>
      <c r="AG72" s="35"/>
      <c r="AH72" s="35"/>
      <c r="AI72" s="35"/>
      <c r="AJ72" s="71"/>
      <c r="AK72" s="84"/>
    </row>
    <row r="73" spans="4:37" ht="23.1" customHeight="1" x14ac:dyDescent="0.35">
      <c r="D73" s="37">
        <v>45238</v>
      </c>
      <c r="E73" s="39"/>
      <c r="F73" s="33"/>
      <c r="G73" s="77"/>
      <c r="H73" s="33"/>
      <c r="I73" s="33">
        <v>10</v>
      </c>
      <c r="J73" s="33"/>
      <c r="K73" s="33"/>
      <c r="L73" s="33">
        <v>20</v>
      </c>
      <c r="M73" s="33"/>
      <c r="N73" s="33"/>
      <c r="O73" s="33"/>
      <c r="P73" s="33"/>
      <c r="Q73" s="33"/>
      <c r="R73" s="33"/>
      <c r="S73" s="38"/>
      <c r="T73" s="38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5"/>
      <c r="AH73" s="35"/>
      <c r="AI73" s="35"/>
      <c r="AJ73" s="71"/>
      <c r="AK73" s="84"/>
    </row>
    <row r="74" spans="4:37" ht="23.1" customHeight="1" x14ac:dyDescent="0.35">
      <c r="D74" s="37">
        <v>45245</v>
      </c>
      <c r="E74" s="39"/>
      <c r="F74" s="33"/>
      <c r="G74" s="33">
        <v>20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8"/>
      <c r="T74" s="38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5"/>
      <c r="AH74" s="35"/>
      <c r="AI74" s="35"/>
      <c r="AJ74" s="71"/>
      <c r="AK74" s="84"/>
    </row>
    <row r="75" spans="4:37" ht="23.1" customHeight="1" x14ac:dyDescent="0.35">
      <c r="D75" s="37">
        <v>45252</v>
      </c>
      <c r="E75" s="39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8"/>
      <c r="R75" s="38"/>
      <c r="S75" s="38"/>
      <c r="T75" s="38"/>
      <c r="U75" s="33"/>
      <c r="V75" s="33"/>
      <c r="W75" s="33">
        <v>20</v>
      </c>
      <c r="X75" s="33"/>
      <c r="Y75" s="33"/>
      <c r="Z75" s="33"/>
      <c r="AA75" s="33"/>
      <c r="AB75" s="33"/>
      <c r="AC75" s="33"/>
      <c r="AD75" s="33"/>
      <c r="AE75" s="33"/>
      <c r="AF75" s="33"/>
      <c r="AG75" s="35"/>
      <c r="AH75" s="35"/>
      <c r="AI75" s="35"/>
      <c r="AJ75" s="69"/>
      <c r="AK75" s="84"/>
    </row>
    <row r="76" spans="4:37" ht="23.1" customHeight="1" x14ac:dyDescent="0.35">
      <c r="D76" s="37">
        <v>45259</v>
      </c>
      <c r="E76" s="39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8"/>
      <c r="T76" s="38"/>
      <c r="U76" s="33"/>
      <c r="V76" s="33"/>
      <c r="W76" s="33"/>
      <c r="X76" s="33"/>
      <c r="Y76" s="33"/>
      <c r="Z76" s="33">
        <v>20</v>
      </c>
      <c r="AA76" s="33"/>
      <c r="AB76" s="33"/>
      <c r="AC76" s="33"/>
      <c r="AD76" s="33"/>
      <c r="AE76" s="33"/>
      <c r="AF76" s="33"/>
      <c r="AG76" s="35"/>
      <c r="AH76" s="35"/>
      <c r="AI76" s="35"/>
      <c r="AJ76" s="71"/>
      <c r="AK76" s="84">
        <f>SUM(E72:AJ76)</f>
        <v>120</v>
      </c>
    </row>
    <row r="77" spans="4:37" ht="23.1" customHeight="1" x14ac:dyDescent="0.35">
      <c r="D77" s="37">
        <v>45260</v>
      </c>
      <c r="E77" s="87" t="s">
        <v>50</v>
      </c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90"/>
      <c r="AK77" s="84"/>
    </row>
    <row r="78" spans="4:37" ht="23.1" customHeight="1" x14ac:dyDescent="0.35">
      <c r="D78" s="37">
        <v>45266</v>
      </c>
      <c r="E78" s="78"/>
      <c r="F78" s="33"/>
      <c r="G78" s="33"/>
      <c r="H78" s="33"/>
      <c r="I78" s="33"/>
      <c r="J78" s="33"/>
      <c r="K78" s="33"/>
      <c r="L78" s="33"/>
      <c r="M78" s="33">
        <v>20</v>
      </c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5">
        <v>10</v>
      </c>
      <c r="AH78" s="35"/>
      <c r="AI78" s="35"/>
      <c r="AJ78" s="71"/>
      <c r="AK78" s="84"/>
    </row>
    <row r="79" spans="4:37" ht="23.1" customHeight="1" x14ac:dyDescent="0.35">
      <c r="D79" s="37">
        <v>45273</v>
      </c>
      <c r="E79" s="78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>
        <v>20</v>
      </c>
      <c r="AC79" s="33"/>
      <c r="AD79" s="33"/>
      <c r="AE79" s="33"/>
      <c r="AF79" s="33"/>
      <c r="AG79" s="35"/>
      <c r="AH79" s="35"/>
      <c r="AI79" s="35"/>
      <c r="AJ79" s="71"/>
      <c r="AK79" s="84"/>
    </row>
    <row r="80" spans="4:37" ht="24.6" customHeight="1" x14ac:dyDescent="0.35">
      <c r="D80" s="37">
        <v>45280</v>
      </c>
      <c r="E80" s="78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>
        <v>20</v>
      </c>
      <c r="X80" s="33"/>
      <c r="Y80" s="33"/>
      <c r="Z80" s="33"/>
      <c r="AA80" s="33"/>
      <c r="AB80" s="33"/>
      <c r="AC80" s="33"/>
      <c r="AD80" s="33"/>
      <c r="AE80" s="33"/>
      <c r="AF80" s="33"/>
      <c r="AG80" s="35"/>
      <c r="AH80" s="35"/>
      <c r="AI80" s="35"/>
      <c r="AJ80" s="71"/>
      <c r="AK80" s="84"/>
    </row>
    <row r="81" spans="4:37" ht="23.1" customHeight="1" thickBot="1" x14ac:dyDescent="0.4">
      <c r="D81" s="37">
        <v>45287</v>
      </c>
      <c r="E81" s="78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>
        <v>10.5</v>
      </c>
      <c r="T81" s="33"/>
      <c r="U81" s="33"/>
      <c r="V81" s="33"/>
      <c r="W81" s="33"/>
      <c r="X81" s="33"/>
      <c r="Y81" s="33"/>
      <c r="Z81" s="79"/>
      <c r="AA81" s="79"/>
      <c r="AB81" s="79"/>
      <c r="AC81" s="79"/>
      <c r="AD81" s="33"/>
      <c r="AE81" s="33"/>
      <c r="AF81" s="33"/>
      <c r="AG81" s="35"/>
      <c r="AH81" s="35"/>
      <c r="AI81" s="35"/>
      <c r="AJ81" s="71"/>
      <c r="AK81" s="84">
        <f>SUM(E78:AJ81)</f>
        <v>80.5</v>
      </c>
    </row>
    <row r="82" spans="4:37" ht="49.5" customHeight="1" thickBot="1" x14ac:dyDescent="0.4">
      <c r="D82" s="44" t="s">
        <v>52</v>
      </c>
      <c r="E82" s="45">
        <f t="shared" ref="E82:AJ82" si="0">SUM(E20:E81)</f>
        <v>19.11159092211</v>
      </c>
      <c r="F82" s="45">
        <f t="shared" si="0"/>
        <v>70.220091029000002</v>
      </c>
      <c r="G82" s="45">
        <f t="shared" si="0"/>
        <v>46.782696162000001</v>
      </c>
      <c r="H82" s="45">
        <f t="shared" si="0"/>
        <v>69.033793188000004</v>
      </c>
      <c r="I82" s="45">
        <f t="shared" si="0"/>
        <v>71.520839389000002</v>
      </c>
      <c r="J82" s="45">
        <f>SUM(J20:J81)</f>
        <v>28.075125</v>
      </c>
      <c r="K82" s="45">
        <f t="shared" si="0"/>
        <v>145.488542</v>
      </c>
      <c r="L82" s="45">
        <f t="shared" si="0"/>
        <v>96.844459371999989</v>
      </c>
      <c r="M82" s="45">
        <f t="shared" si="0"/>
        <v>245</v>
      </c>
      <c r="N82" s="45">
        <f t="shared" si="0"/>
        <v>87.802287776</v>
      </c>
      <c r="O82" s="45">
        <f t="shared" si="0"/>
        <v>78.518623614000006</v>
      </c>
      <c r="P82" s="45">
        <f>SUM(P20:P81)</f>
        <v>246</v>
      </c>
      <c r="Q82" s="45">
        <f t="shared" si="0"/>
        <v>198.74020694000001</v>
      </c>
      <c r="R82" s="45">
        <f t="shared" si="0"/>
        <v>31.172485813999998</v>
      </c>
      <c r="S82" s="45">
        <f t="shared" si="0"/>
        <v>266.0947602105</v>
      </c>
      <c r="T82" s="45">
        <f t="shared" si="0"/>
        <v>367.75748388699998</v>
      </c>
      <c r="U82" s="45">
        <f t="shared" si="0"/>
        <v>155.35982000000001</v>
      </c>
      <c r="V82" s="45">
        <f t="shared" si="0"/>
        <v>247.92729092899998</v>
      </c>
      <c r="W82" s="45">
        <f t="shared" si="0"/>
        <v>142.00364709141999</v>
      </c>
      <c r="X82" s="45">
        <f t="shared" si="0"/>
        <v>17.404165777780001</v>
      </c>
      <c r="Y82" s="45">
        <f t="shared" si="0"/>
        <v>245.71155997900001</v>
      </c>
      <c r="Z82" s="45">
        <f t="shared" si="0"/>
        <v>143.61245511563899</v>
      </c>
      <c r="AA82" s="45">
        <f t="shared" si="0"/>
        <v>10</v>
      </c>
      <c r="AB82" s="45">
        <f t="shared" si="0"/>
        <v>137.79999683400001</v>
      </c>
      <c r="AC82" s="45">
        <f t="shared" si="0"/>
        <v>78.168804499999993</v>
      </c>
      <c r="AD82" s="45">
        <f t="shared" si="0"/>
        <v>193.55504071500002</v>
      </c>
      <c r="AE82" s="45">
        <f t="shared" si="0"/>
        <v>0</v>
      </c>
      <c r="AF82" s="45">
        <f t="shared" si="0"/>
        <v>286.30104975400002</v>
      </c>
      <c r="AG82" s="45">
        <f t="shared" si="0"/>
        <v>227.04</v>
      </c>
      <c r="AH82" s="45">
        <f t="shared" si="0"/>
        <v>239.79782</v>
      </c>
      <c r="AI82" s="45">
        <f t="shared" si="0"/>
        <v>152.44491334899999</v>
      </c>
      <c r="AJ82" s="45">
        <f t="shared" si="0"/>
        <v>241.83221184615996</v>
      </c>
    </row>
    <row r="83" spans="4:37" x14ac:dyDescent="0.35">
      <c r="D83" s="46" t="s">
        <v>53</v>
      </c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80">
        <f>SUM(E82:AJ82)</f>
        <v>4587.1217611946086</v>
      </c>
    </row>
    <row r="85" spans="4:37" x14ac:dyDescent="0.35"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7" spans="4:37" x14ac:dyDescent="0.35">
      <c r="U87" s="81"/>
      <c r="V87" s="81"/>
    </row>
    <row r="88" spans="4:37" x14ac:dyDescent="0.35">
      <c r="U88" s="81"/>
      <c r="V88" s="81"/>
    </row>
    <row r="89" spans="4:37" x14ac:dyDescent="0.35">
      <c r="K89" s="49"/>
      <c r="U89" s="81"/>
      <c r="V89" s="81"/>
    </row>
    <row r="90" spans="4:37" x14ac:dyDescent="0.35">
      <c r="U90" s="81"/>
      <c r="V90" s="81"/>
    </row>
  </sheetData>
  <mergeCells count="27">
    <mergeCell ref="L1:AJ1"/>
    <mergeCell ref="J2:AJ2"/>
    <mergeCell ref="J3:AJ3"/>
    <mergeCell ref="D9:AJ9"/>
    <mergeCell ref="D18:D19"/>
    <mergeCell ref="I18:J18"/>
    <mergeCell ref="K18:L18"/>
    <mergeCell ref="M18:N18"/>
    <mergeCell ref="O18:Q18"/>
    <mergeCell ref="R18:S18"/>
    <mergeCell ref="E51:AJ51"/>
    <mergeCell ref="T18:U18"/>
    <mergeCell ref="V18:X18"/>
    <mergeCell ref="Y18:AA18"/>
    <mergeCell ref="AB18:AE18"/>
    <mergeCell ref="AF18:AG18"/>
    <mergeCell ref="AH18:AJ18"/>
    <mergeCell ref="E24:AJ24"/>
    <mergeCell ref="E29:AJ29"/>
    <mergeCell ref="E35:AJ35"/>
    <mergeCell ref="E40:AJ40"/>
    <mergeCell ref="E45:AJ45"/>
    <mergeCell ref="E56:AJ56"/>
    <mergeCell ref="E61:AJ61"/>
    <mergeCell ref="E66:AJ66"/>
    <mergeCell ref="E71:AJ71"/>
    <mergeCell ref="E77:AJ77"/>
  </mergeCells>
  <pageMargins left="0.70866141732283472" right="0.70866141732283472" top="0.74803149606299213" bottom="0.74803149606299213" header="0.31496062992125984" footer="0.31496062992125984"/>
  <pageSetup paperSize="0" scale="19" orientation="landscape" r:id="rId1"/>
  <colBreaks count="1" manualBreakCount="1">
    <brk id="10" max="8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Карамендина Енлик Есетовна</dc:creator>
  <cp:lastModifiedBy>Карамендина Енлик Есетовна</cp:lastModifiedBy>
  <cp:lastPrinted>2023-06-01T09:36:30Z</cp:lastPrinted>
  <dcterms:created xsi:type="dcterms:W3CDTF">2023-05-04T09:42:25Z</dcterms:created>
  <dcterms:modified xsi:type="dcterms:W3CDTF">2023-06-02T09:50:07Z</dcterms:modified>
</cp:coreProperties>
</file>