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0" yWindow="440" windowWidth="14050" windowHeight="9130" tabRatio="866"/>
  </bookViews>
  <sheets>
    <sheet name="1 направление" sheetId="5" r:id="rId1"/>
    <sheet name="2 направление" sheetId="4" r:id="rId2"/>
    <sheet name="3 направление" sheetId="13" r:id="rId3"/>
    <sheet name="4 направление" sheetId="11" r:id="rId4"/>
    <sheet name="5 направление" sheetId="12" r:id="rId5"/>
  </sheets>
  <definedNames>
    <definedName name="_xlnm._FilterDatabase" localSheetId="0" hidden="1">'1 направление'!$A$13:$N$138</definedName>
    <definedName name="_xlnm._FilterDatabase" localSheetId="1" hidden="1">'2 направление'!$A$6:$N$148</definedName>
    <definedName name="_xlnm._FilterDatabase" localSheetId="2" hidden="1">'3 направление'!$A$8:$N$8</definedName>
    <definedName name="_xlnm._FilterDatabase" localSheetId="3" hidden="1">'4 направление'!$A$6:$N$210</definedName>
    <definedName name="_xlnm._FilterDatabase" localSheetId="4" hidden="1">'5 направление'!$A$7:$O$7</definedName>
    <definedName name="_xlnm.Print_Titles" localSheetId="0">'1 направление'!$11:$13</definedName>
    <definedName name="_xlnm.Print_Titles" localSheetId="1">'2 направление'!$4:$5</definedName>
    <definedName name="_xlnm.Print_Titles" localSheetId="2">'3 направление'!$4:$6</definedName>
    <definedName name="_xlnm.Print_Titles" localSheetId="3">'4 направление'!$4:$6</definedName>
    <definedName name="_xlnm.Print_Titles" localSheetId="4">'5 направление'!$4:$6</definedName>
    <definedName name="_xlnm.Print_Area" localSheetId="0">'1 направление'!$A$1:$N$144</definedName>
    <definedName name="_xlnm.Print_Area" localSheetId="1">'2 направление'!$A$1:$N$154</definedName>
    <definedName name="_xlnm.Print_Area" localSheetId="2">'3 направление'!$A$1:$N$38</definedName>
    <definedName name="_xlnm.Print_Area" localSheetId="3">'4 направление'!$A$1:$N$216</definedName>
    <definedName name="_xlnm.Print_Area" localSheetId="4">'5 направление'!$A$1:$N$51</definedName>
  </definedNames>
  <calcPr calcId="145621"/>
</workbook>
</file>

<file path=xl/calcChain.xml><?xml version="1.0" encoding="utf-8"?>
<calcChain xmlns="http://schemas.openxmlformats.org/spreadsheetml/2006/main">
  <c r="K109" i="5" l="1"/>
  <c r="K80" i="5"/>
  <c r="K54" i="5"/>
  <c r="K38" i="5"/>
  <c r="K134" i="4"/>
  <c r="K111" i="4"/>
  <c r="K90" i="4"/>
  <c r="K58" i="4"/>
  <c r="K26" i="11"/>
  <c r="K188" i="11"/>
  <c r="K208" i="11"/>
  <c r="L106" i="5"/>
  <c r="L105" i="5"/>
  <c r="G110" i="5"/>
  <c r="J110" i="5"/>
  <c r="J109" i="5"/>
  <c r="H109" i="5"/>
  <c r="I109" i="5"/>
  <c r="H110" i="5"/>
  <c r="I110" i="5"/>
  <c r="K110" i="5"/>
  <c r="G109" i="5"/>
  <c r="K142" i="5" l="1"/>
  <c r="H28" i="11"/>
  <c r="I28" i="11"/>
  <c r="G28" i="11"/>
  <c r="H27" i="11"/>
  <c r="I27" i="11"/>
  <c r="J27" i="11"/>
  <c r="K27" i="11"/>
  <c r="G27" i="11"/>
  <c r="H26" i="11"/>
  <c r="I26" i="11"/>
  <c r="J26" i="11"/>
  <c r="G26" i="11"/>
  <c r="L22" i="11"/>
  <c r="L19" i="11"/>
  <c r="L20" i="11"/>
  <c r="L21" i="11"/>
  <c r="K18" i="11"/>
  <c r="H210" i="11" l="1"/>
  <c r="I210" i="11"/>
  <c r="J210" i="11"/>
  <c r="K210" i="11"/>
  <c r="G210" i="11"/>
  <c r="H209" i="11"/>
  <c r="I209" i="11"/>
  <c r="J209" i="11"/>
  <c r="K209" i="11"/>
  <c r="G209" i="11"/>
  <c r="H208" i="11"/>
  <c r="I208" i="11"/>
  <c r="J208" i="11"/>
  <c r="G208" i="11"/>
  <c r="H60" i="4" l="1"/>
  <c r="I60" i="4"/>
  <c r="J60" i="4"/>
  <c r="K60" i="4"/>
  <c r="G60" i="4"/>
  <c r="H59" i="4"/>
  <c r="I59" i="4"/>
  <c r="J59" i="4"/>
  <c r="K59" i="4"/>
  <c r="G59" i="4"/>
  <c r="H58" i="4"/>
  <c r="I58" i="4"/>
  <c r="J58" i="4"/>
  <c r="G58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K36" i="4"/>
  <c r="L36" i="4" s="1"/>
  <c r="L35" i="4"/>
  <c r="L34" i="4"/>
  <c r="G56" i="4" l="1"/>
  <c r="H56" i="4"/>
  <c r="I56" i="4"/>
  <c r="J56" i="4"/>
  <c r="K56" i="4"/>
  <c r="H90" i="4"/>
  <c r="I90" i="4"/>
  <c r="J90" i="4"/>
  <c r="H91" i="4"/>
  <c r="I91" i="4"/>
  <c r="J91" i="4"/>
  <c r="K91" i="4"/>
  <c r="G90" i="4"/>
  <c r="L77" i="4"/>
  <c r="L83" i="4"/>
  <c r="L75" i="4"/>
  <c r="G81" i="4"/>
  <c r="L81" i="4" s="1"/>
  <c r="K79" i="4"/>
  <c r="G79" i="4"/>
  <c r="K73" i="4"/>
  <c r="L73" i="4" s="1"/>
  <c r="L56" i="4" l="1"/>
  <c r="L79" i="4"/>
  <c r="G91" i="4"/>
  <c r="H111" i="4"/>
  <c r="I111" i="4"/>
  <c r="J111" i="4"/>
  <c r="G111" i="4"/>
  <c r="K112" i="4"/>
  <c r="G112" i="4"/>
  <c r="L103" i="4"/>
  <c r="L104" i="4"/>
  <c r="L105" i="4"/>
  <c r="L108" i="4"/>
  <c r="L102" i="4"/>
  <c r="L101" i="4"/>
  <c r="K109" i="4" l="1"/>
  <c r="K137" i="5" l="1"/>
  <c r="L98" i="5"/>
  <c r="L99" i="5"/>
  <c r="L100" i="5"/>
  <c r="L101" i="5"/>
  <c r="L102" i="5"/>
  <c r="L103" i="5"/>
  <c r="L104" i="5"/>
  <c r="L97" i="5"/>
  <c r="H147" i="4"/>
  <c r="I147" i="4"/>
  <c r="J147" i="4"/>
  <c r="K147" i="4"/>
  <c r="H148" i="4"/>
  <c r="I148" i="4"/>
  <c r="J148" i="4"/>
  <c r="K148" i="4"/>
  <c r="K154" i="4" s="1"/>
  <c r="G148" i="4"/>
  <c r="G147" i="4"/>
  <c r="L143" i="4"/>
  <c r="L142" i="4"/>
  <c r="L141" i="4"/>
  <c r="K56" i="5"/>
  <c r="H37" i="11" l="1"/>
  <c r="I37" i="11"/>
  <c r="K37" i="11"/>
  <c r="K38" i="11"/>
  <c r="G37" i="11"/>
  <c r="G38" i="11"/>
  <c r="I64" i="11"/>
  <c r="I65" i="11"/>
  <c r="K65" i="11"/>
  <c r="G64" i="11"/>
  <c r="J181" i="11"/>
  <c r="L36" i="11"/>
  <c r="L35" i="11"/>
  <c r="L185" i="11"/>
  <c r="K184" i="11"/>
  <c r="K181" i="11" s="1"/>
  <c r="H184" i="11"/>
  <c r="I184" i="11" s="1"/>
  <c r="G184" i="11"/>
  <c r="G181" i="11" s="1"/>
  <c r="L183" i="11"/>
  <c r="H182" i="11"/>
  <c r="H181" i="11" s="1"/>
  <c r="L180" i="11"/>
  <c r="L179" i="11"/>
  <c r="L178" i="11"/>
  <c r="L177" i="11"/>
  <c r="L176" i="11"/>
  <c r="L175" i="11"/>
  <c r="L174" i="11"/>
  <c r="L173" i="11"/>
  <c r="L172" i="11"/>
  <c r="L171" i="11"/>
  <c r="L170" i="11"/>
  <c r="L169" i="11"/>
  <c r="L168" i="11"/>
  <c r="L167" i="11"/>
  <c r="H166" i="11"/>
  <c r="L166" i="11" s="1"/>
  <c r="L165" i="11"/>
  <c r="L164" i="11"/>
  <c r="L163" i="11"/>
  <c r="L162" i="11"/>
  <c r="L161" i="11"/>
  <c r="L160" i="11"/>
  <c r="L159" i="11"/>
  <c r="L158" i="11"/>
  <c r="L157" i="11"/>
  <c r="L156" i="11"/>
  <c r="L155" i="11"/>
  <c r="L154" i="11"/>
  <c r="L153" i="11"/>
  <c r="L152" i="11"/>
  <c r="L151" i="11"/>
  <c r="L150" i="11"/>
  <c r="L149" i="11"/>
  <c r="L148" i="11"/>
  <c r="L147" i="11"/>
  <c r="L146" i="11"/>
  <c r="L145" i="11"/>
  <c r="L144" i="11"/>
  <c r="L143" i="11"/>
  <c r="K142" i="11"/>
  <c r="L142" i="11" s="1"/>
  <c r="K141" i="11"/>
  <c r="L141" i="11" s="1"/>
  <c r="L140" i="11"/>
  <c r="L139" i="11"/>
  <c r="L138" i="11"/>
  <c r="L137" i="11"/>
  <c r="L136" i="11"/>
  <c r="L135" i="11"/>
  <c r="L134" i="11"/>
  <c r="L133" i="11"/>
  <c r="L132" i="11"/>
  <c r="L131" i="11"/>
  <c r="L130" i="11"/>
  <c r="L129" i="11"/>
  <c r="L128" i="11"/>
  <c r="L127" i="11"/>
  <c r="L126" i="11"/>
  <c r="L125" i="11"/>
  <c r="L124" i="11"/>
  <c r="L123" i="11"/>
  <c r="L122" i="11"/>
  <c r="L121" i="11"/>
  <c r="L120" i="11"/>
  <c r="L119" i="11"/>
  <c r="L118" i="11"/>
  <c r="L117" i="11"/>
  <c r="L116" i="11"/>
  <c r="L115" i="11"/>
  <c r="L114" i="11"/>
  <c r="L113" i="11"/>
  <c r="L112" i="11"/>
  <c r="L111" i="11"/>
  <c r="L110" i="11"/>
  <c r="L109" i="11"/>
  <c r="L108" i="11"/>
  <c r="L107" i="11"/>
  <c r="L106" i="11"/>
  <c r="L105" i="11"/>
  <c r="L104" i="11"/>
  <c r="L103" i="11"/>
  <c r="L102" i="11"/>
  <c r="L101" i="11"/>
  <c r="L100" i="11"/>
  <c r="L99" i="11"/>
  <c r="L98" i="11"/>
  <c r="L97" i="11"/>
  <c r="L96" i="11"/>
  <c r="L95" i="11"/>
  <c r="L94" i="11"/>
  <c r="L93" i="11"/>
  <c r="L92" i="11"/>
  <c r="L91" i="11"/>
  <c r="L90" i="11"/>
  <c r="L89" i="11"/>
  <c r="K88" i="11"/>
  <c r="J88" i="11"/>
  <c r="L87" i="11"/>
  <c r="L86" i="11"/>
  <c r="L85" i="11"/>
  <c r="L84" i="11"/>
  <c r="J83" i="11"/>
  <c r="L83" i="11" s="1"/>
  <c r="L82" i="11"/>
  <c r="L81" i="11"/>
  <c r="L80" i="11"/>
  <c r="L79" i="11"/>
  <c r="L78" i="11"/>
  <c r="L77" i="11"/>
  <c r="L76" i="11"/>
  <c r="L75" i="11"/>
  <c r="L74" i="11"/>
  <c r="L73" i="11"/>
  <c r="L72" i="11"/>
  <c r="J71" i="11"/>
  <c r="L71" i="11" s="1"/>
  <c r="H70" i="11"/>
  <c r="H65" i="11" s="1"/>
  <c r="G70" i="11"/>
  <c r="L69" i="11"/>
  <c r="G68" i="11"/>
  <c r="L68" i="11" s="1"/>
  <c r="L67" i="11"/>
  <c r="L66" i="11"/>
  <c r="L63" i="11"/>
  <c r="L62" i="11"/>
  <c r="J61" i="11"/>
  <c r="L61" i="11" s="1"/>
  <c r="L60" i="11"/>
  <c r="J59" i="11"/>
  <c r="L59" i="11" s="1"/>
  <c r="H58" i="11"/>
  <c r="L58" i="11" s="1"/>
  <c r="L57" i="11"/>
  <c r="L56" i="11"/>
  <c r="L55" i="11"/>
  <c r="L54" i="11"/>
  <c r="L53" i="11"/>
  <c r="L52" i="11"/>
  <c r="L51" i="11"/>
  <c r="L50" i="11"/>
  <c r="L49" i="11"/>
  <c r="L48" i="11"/>
  <c r="L47" i="11"/>
  <c r="L46" i="11"/>
  <c r="L45" i="11"/>
  <c r="L44" i="11"/>
  <c r="J43" i="11"/>
  <c r="L43" i="11" s="1"/>
  <c r="L42" i="11"/>
  <c r="L41" i="11"/>
  <c r="J40" i="11"/>
  <c r="I39" i="11"/>
  <c r="I38" i="11" s="1"/>
  <c r="K34" i="11"/>
  <c r="J34" i="11"/>
  <c r="I34" i="11"/>
  <c r="H34" i="11"/>
  <c r="G34" i="11"/>
  <c r="K33" i="11"/>
  <c r="J33" i="11"/>
  <c r="I33" i="11"/>
  <c r="H33" i="11"/>
  <c r="G33" i="11"/>
  <c r="L88" i="11" l="1"/>
  <c r="K64" i="11"/>
  <c r="G65" i="11"/>
  <c r="G189" i="11" s="1"/>
  <c r="H64" i="11"/>
  <c r="H188" i="11" s="1"/>
  <c r="J38" i="11"/>
  <c r="J37" i="11"/>
  <c r="L70" i="11"/>
  <c r="J65" i="11"/>
  <c r="J64" i="11"/>
  <c r="H38" i="11"/>
  <c r="L33" i="11"/>
  <c r="I188" i="11"/>
  <c r="K189" i="11"/>
  <c r="G188" i="11"/>
  <c r="G214" i="11" s="1"/>
  <c r="L39" i="11"/>
  <c r="L34" i="11"/>
  <c r="L184" i="11"/>
  <c r="I182" i="11"/>
  <c r="L40" i="11"/>
  <c r="H189" i="11" l="1"/>
  <c r="J189" i="11"/>
  <c r="L37" i="11"/>
  <c r="J188" i="11"/>
  <c r="L188" i="11" s="1"/>
  <c r="L38" i="11"/>
  <c r="L65" i="11"/>
  <c r="I181" i="11"/>
  <c r="L64" i="11"/>
  <c r="L182" i="11"/>
  <c r="L181" i="11" l="1"/>
  <c r="I189" i="11"/>
  <c r="H80" i="5" l="1"/>
  <c r="I80" i="5"/>
  <c r="J80" i="5"/>
  <c r="G80" i="5"/>
  <c r="L70" i="5"/>
  <c r="L71" i="5"/>
  <c r="L72" i="5"/>
  <c r="L73" i="5"/>
  <c r="L74" i="5"/>
  <c r="L75" i="5"/>
  <c r="L76" i="5"/>
  <c r="L77" i="5"/>
  <c r="L69" i="5"/>
  <c r="K135" i="4" l="1"/>
  <c r="G134" i="4"/>
  <c r="H134" i="4"/>
  <c r="I134" i="4"/>
  <c r="G135" i="4"/>
  <c r="H135" i="4"/>
  <c r="I135" i="4"/>
  <c r="J135" i="4"/>
  <c r="J134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K132" i="4" l="1"/>
  <c r="L134" i="4"/>
  <c r="L16" i="12"/>
  <c r="L15" i="12"/>
  <c r="H137" i="5" l="1"/>
  <c r="I137" i="5"/>
  <c r="J137" i="5"/>
  <c r="G137" i="5"/>
  <c r="H18" i="13" l="1"/>
  <c r="I18" i="13"/>
  <c r="J18" i="13"/>
  <c r="K18" i="13"/>
  <c r="G18" i="13"/>
  <c r="L28" i="5" l="1"/>
  <c r="L202" i="11" l="1"/>
  <c r="L203" i="11"/>
  <c r="L204" i="11"/>
  <c r="L205" i="11"/>
  <c r="L201" i="11"/>
  <c r="J216" i="11"/>
  <c r="K216" i="11"/>
  <c r="H138" i="5" l="1"/>
  <c r="I138" i="5"/>
  <c r="J138" i="5"/>
  <c r="K138" i="5"/>
  <c r="G138" i="5"/>
  <c r="K134" i="5" l="1"/>
  <c r="I134" i="5"/>
  <c r="J134" i="5"/>
  <c r="G134" i="5"/>
  <c r="H134" i="5"/>
  <c r="L134" i="5" l="1"/>
  <c r="I40" i="5"/>
  <c r="H154" i="4" l="1"/>
  <c r="I154" i="4"/>
  <c r="J154" i="4"/>
  <c r="G154" i="4"/>
  <c r="H112" i="4"/>
  <c r="I112" i="4"/>
  <c r="J112" i="4"/>
  <c r="L154" i="4" l="1"/>
  <c r="L109" i="5"/>
  <c r="H40" i="5" l="1"/>
  <c r="J40" i="5"/>
  <c r="K40" i="5"/>
  <c r="G40" i="5"/>
  <c r="H39" i="5"/>
  <c r="I39" i="5"/>
  <c r="J39" i="5"/>
  <c r="K39" i="5"/>
  <c r="G39" i="5"/>
  <c r="H38" i="5"/>
  <c r="I38" i="5"/>
  <c r="J38" i="5"/>
  <c r="G38" i="5"/>
  <c r="L123" i="5" l="1"/>
  <c r="G26" i="12" l="1"/>
  <c r="K214" i="11" l="1"/>
  <c r="K215" i="11"/>
  <c r="H216" i="11"/>
  <c r="I216" i="11"/>
  <c r="G216" i="11"/>
  <c r="H215" i="11" l="1"/>
  <c r="H214" i="11"/>
  <c r="G215" i="11"/>
  <c r="I214" i="11"/>
  <c r="J214" i="11"/>
  <c r="I215" i="11"/>
  <c r="J215" i="11"/>
  <c r="G24" i="11"/>
  <c r="H82" i="5"/>
  <c r="H144" i="5" s="1"/>
  <c r="I82" i="5"/>
  <c r="I144" i="5" s="1"/>
  <c r="J82" i="5"/>
  <c r="J144" i="5" s="1"/>
  <c r="K82" i="5"/>
  <c r="K144" i="5" s="1"/>
  <c r="G82" i="5"/>
  <c r="H81" i="5"/>
  <c r="H143" i="5" s="1"/>
  <c r="I81" i="5"/>
  <c r="I143" i="5" s="1"/>
  <c r="J81" i="5"/>
  <c r="J143" i="5" s="1"/>
  <c r="K81" i="5"/>
  <c r="K143" i="5" s="1"/>
  <c r="G81" i="5"/>
  <c r="L63" i="5"/>
  <c r="L64" i="5"/>
  <c r="L65" i="5"/>
  <c r="L66" i="5"/>
  <c r="L67" i="5"/>
  <c r="L68" i="5"/>
  <c r="L62" i="5"/>
  <c r="L29" i="5"/>
  <c r="L40" i="5"/>
  <c r="L39" i="5"/>
  <c r="L38" i="5"/>
  <c r="I36" i="5"/>
  <c r="H36" i="5"/>
  <c r="K36" i="5"/>
  <c r="J36" i="5"/>
  <c r="G36" i="5"/>
  <c r="L30" i="5"/>
  <c r="G143" i="5" l="1"/>
  <c r="L81" i="5"/>
  <c r="G144" i="5"/>
  <c r="L82" i="5"/>
  <c r="K78" i="5"/>
  <c r="L189" i="11"/>
  <c r="I78" i="5"/>
  <c r="J78" i="5"/>
  <c r="G78" i="5"/>
  <c r="H78" i="5"/>
  <c r="L36" i="5"/>
  <c r="J18" i="11" l="1"/>
  <c r="I18" i="11"/>
  <c r="H18" i="11"/>
  <c r="G18" i="11"/>
  <c r="J24" i="11"/>
  <c r="K24" i="11"/>
  <c r="L18" i="11" l="1"/>
  <c r="H54" i="5"/>
  <c r="H142" i="5" s="1"/>
  <c r="I54" i="5"/>
  <c r="I142" i="5" s="1"/>
  <c r="J54" i="5"/>
  <c r="J142" i="5" s="1"/>
  <c r="G54" i="5"/>
  <c r="G142" i="5" s="1"/>
  <c r="G140" i="5" s="1"/>
  <c r="L47" i="5"/>
  <c r="L46" i="5"/>
  <c r="H144" i="4" l="1"/>
  <c r="I144" i="4"/>
  <c r="J144" i="4"/>
  <c r="K144" i="4"/>
  <c r="G144" i="4"/>
  <c r="L144" i="4" l="1"/>
  <c r="L147" i="4"/>
  <c r="L58" i="4" l="1"/>
  <c r="L59" i="4"/>
  <c r="G38" i="13"/>
  <c r="L32" i="13"/>
  <c r="L30" i="13"/>
  <c r="L19" i="13"/>
  <c r="L17" i="13"/>
  <c r="L12" i="13"/>
  <c r="L36" i="13" l="1"/>
  <c r="L18" i="13"/>
  <c r="L15" i="13" l="1"/>
  <c r="L22" i="12"/>
  <c r="H21" i="12"/>
  <c r="I21" i="12"/>
  <c r="J21" i="12"/>
  <c r="J27" i="12" s="1"/>
  <c r="K21" i="12"/>
  <c r="G21" i="12"/>
  <c r="L14" i="12"/>
  <c r="H26" i="4"/>
  <c r="H153" i="4" s="1"/>
  <c r="I26" i="4"/>
  <c r="I153" i="4" s="1"/>
  <c r="J26" i="4"/>
  <c r="J153" i="4" s="1"/>
  <c r="K26" i="4"/>
  <c r="K153" i="4" s="1"/>
  <c r="G26" i="4"/>
  <c r="G153" i="4" s="1"/>
  <c r="H25" i="4"/>
  <c r="I25" i="4"/>
  <c r="J25" i="4"/>
  <c r="J152" i="4" s="1"/>
  <c r="K25" i="4"/>
  <c r="K152" i="4" s="1"/>
  <c r="G25" i="4"/>
  <c r="G152" i="4" s="1"/>
  <c r="L19" i="4"/>
  <c r="L18" i="4"/>
  <c r="L153" i="4" l="1"/>
  <c r="L21" i="12"/>
  <c r="L27" i="13"/>
  <c r="L146" i="4" l="1"/>
  <c r="J109" i="4"/>
  <c r="H152" i="4"/>
  <c r="I152" i="4"/>
  <c r="G109" i="4" l="1"/>
  <c r="I109" i="4"/>
  <c r="H109" i="4"/>
  <c r="L112" i="4"/>
  <c r="H38" i="13"/>
  <c r="I38" i="13"/>
  <c r="J38" i="13"/>
  <c r="K38" i="13"/>
  <c r="H36" i="13"/>
  <c r="I36" i="13"/>
  <c r="J36" i="13"/>
  <c r="K36" i="13"/>
  <c r="G36" i="13"/>
  <c r="G31" i="12" s="1"/>
  <c r="L148" i="4"/>
  <c r="J107" i="5"/>
  <c r="L109" i="4" l="1"/>
  <c r="L137" i="5"/>
  <c r="G107" i="5"/>
  <c r="H107" i="5"/>
  <c r="K107" i="5"/>
  <c r="I107" i="5"/>
  <c r="K23" i="4" l="1"/>
  <c r="I23" i="4" l="1"/>
  <c r="G23" i="4"/>
  <c r="H23" i="4"/>
  <c r="J23" i="4"/>
  <c r="L26" i="4"/>
  <c r="I132" i="4"/>
  <c r="J132" i="4"/>
  <c r="H31" i="13"/>
  <c r="I31" i="13"/>
  <c r="J31" i="13"/>
  <c r="J28" i="13" s="1"/>
  <c r="K31" i="13"/>
  <c r="K28" i="13" s="1"/>
  <c r="G31" i="13"/>
  <c r="I212" i="11"/>
  <c r="H27" i="12"/>
  <c r="I27" i="12"/>
  <c r="K27" i="12"/>
  <c r="K32" i="12" s="1"/>
  <c r="L55" i="5"/>
  <c r="L60" i="4"/>
  <c r="H88" i="4"/>
  <c r="I88" i="4"/>
  <c r="J88" i="4"/>
  <c r="K88" i="4"/>
  <c r="L138" i="5"/>
  <c r="H26" i="12"/>
  <c r="H31" i="12" s="1"/>
  <c r="I26" i="12"/>
  <c r="I31" i="12" s="1"/>
  <c r="J26" i="12"/>
  <c r="J31" i="12" s="1"/>
  <c r="K26" i="12"/>
  <c r="K31" i="12" s="1"/>
  <c r="I24" i="11"/>
  <c r="H28" i="12"/>
  <c r="H33" i="12" s="1"/>
  <c r="I28" i="12"/>
  <c r="I33" i="12" s="1"/>
  <c r="K28" i="12"/>
  <c r="K33" i="12" s="1"/>
  <c r="L113" i="4"/>
  <c r="L136" i="4"/>
  <c r="L20" i="12"/>
  <c r="L190" i="11"/>
  <c r="L92" i="4"/>
  <c r="L27" i="4"/>
  <c r="L90" i="4"/>
  <c r="L136" i="5"/>
  <c r="L31" i="12" l="1"/>
  <c r="H28" i="13"/>
  <c r="H37" i="13"/>
  <c r="I28" i="13"/>
  <c r="I37" i="13"/>
  <c r="H212" i="11"/>
  <c r="K212" i="11"/>
  <c r="L215" i="11"/>
  <c r="L214" i="11"/>
  <c r="J212" i="11"/>
  <c r="I206" i="11"/>
  <c r="H24" i="11"/>
  <c r="L24" i="11" s="1"/>
  <c r="L31" i="13"/>
  <c r="L37" i="13" s="1"/>
  <c r="G37" i="13"/>
  <c r="J206" i="11"/>
  <c r="H32" i="12"/>
  <c r="L26" i="11"/>
  <c r="H206" i="11"/>
  <c r="H132" i="4"/>
  <c r="G132" i="4"/>
  <c r="G88" i="4"/>
  <c r="L209" i="11"/>
  <c r="L208" i="11"/>
  <c r="K206" i="11"/>
  <c r="I24" i="12"/>
  <c r="K24" i="12"/>
  <c r="K18" i="12"/>
  <c r="J18" i="12"/>
  <c r="H24" i="12"/>
  <c r="I18" i="12"/>
  <c r="L38" i="13"/>
  <c r="J15" i="13"/>
  <c r="J37" i="13"/>
  <c r="J32" i="12" s="1"/>
  <c r="K15" i="13"/>
  <c r="K37" i="13"/>
  <c r="I15" i="13"/>
  <c r="I32" i="12"/>
  <c r="G15" i="13"/>
  <c r="G28" i="13"/>
  <c r="H15" i="13"/>
  <c r="I52" i="5"/>
  <c r="J52" i="5"/>
  <c r="L54" i="5"/>
  <c r="L111" i="4"/>
  <c r="L23" i="4"/>
  <c r="L110" i="5"/>
  <c r="H52" i="5"/>
  <c r="K52" i="5"/>
  <c r="G52" i="5"/>
  <c r="L135" i="4"/>
  <c r="L25" i="4"/>
  <c r="L27" i="11"/>
  <c r="L111" i="5"/>
  <c r="G18" i="12"/>
  <c r="H18" i="12"/>
  <c r="G28" i="12"/>
  <c r="G33" i="12" s="1"/>
  <c r="J28" i="12"/>
  <c r="L28" i="11"/>
  <c r="L26" i="12"/>
  <c r="G27" i="12"/>
  <c r="L27" i="12" s="1"/>
  <c r="L80" i="5"/>
  <c r="L56" i="5"/>
  <c r="G32" i="12" l="1"/>
  <c r="G29" i="12" s="1"/>
  <c r="J24" i="12"/>
  <c r="J33" i="12"/>
  <c r="J29" i="12" s="1"/>
  <c r="I34" i="13"/>
  <c r="I29" i="12"/>
  <c r="H34" i="13"/>
  <c r="H29" i="12"/>
  <c r="J34" i="13"/>
  <c r="K34" i="13"/>
  <c r="K29" i="12"/>
  <c r="G34" i="13"/>
  <c r="L143" i="5"/>
  <c r="L142" i="5"/>
  <c r="L144" i="5"/>
  <c r="L210" i="11"/>
  <c r="L28" i="13"/>
  <c r="L34" i="13"/>
  <c r="G186" i="11"/>
  <c r="K150" i="4"/>
  <c r="H150" i="4"/>
  <c r="I150" i="4"/>
  <c r="J150" i="4"/>
  <c r="L91" i="4"/>
  <c r="L88" i="4"/>
  <c r="G206" i="11"/>
  <c r="L206" i="11" s="1"/>
  <c r="H140" i="5"/>
  <c r="K140" i="5"/>
  <c r="J140" i="5"/>
  <c r="I140" i="5"/>
  <c r="L107" i="5"/>
  <c r="L132" i="4"/>
  <c r="L52" i="5"/>
  <c r="L78" i="5"/>
  <c r="H186" i="11"/>
  <c r="L28" i="12"/>
  <c r="G24" i="12"/>
  <c r="L18" i="12"/>
  <c r="L24" i="12" l="1"/>
  <c r="L33" i="12"/>
  <c r="L29" i="12"/>
  <c r="L32" i="12"/>
  <c r="L140" i="5"/>
  <c r="L216" i="11"/>
  <c r="L212" i="11" s="1"/>
  <c r="G212" i="11"/>
  <c r="L152" i="4"/>
  <c r="G150" i="4"/>
  <c r="I186" i="11"/>
  <c r="L150" i="4" l="1"/>
  <c r="K186" i="11"/>
  <c r="J186" i="11" l="1"/>
  <c r="L186" i="11" l="1"/>
</calcChain>
</file>

<file path=xl/sharedStrings.xml><?xml version="1.0" encoding="utf-8"?>
<sst xmlns="http://schemas.openxmlformats.org/spreadsheetml/2006/main" count="2148" uniqueCount="622">
  <si>
    <t>Поощрение деятельности граждан, участвующих в обеспечении общественного порядка</t>
  </si>
  <si>
    <t>Республиканский бюджет</t>
  </si>
  <si>
    <t xml:space="preserve">Информация </t>
  </si>
  <si>
    <t>ед.</t>
  </si>
  <si>
    <t>Акт госкомиссии</t>
  </si>
  <si>
    <t>ИТОГО ПО НАПРАВЛЕНИЮ:</t>
  </si>
  <si>
    <t>Акт выполненных работ</t>
  </si>
  <si>
    <t>ВСЕГО ПО ЦЕЛИ:</t>
  </si>
  <si>
    <t>Направление 2 - Развитие социальной сферы</t>
  </si>
  <si>
    <t>План</t>
  </si>
  <si>
    <t xml:space="preserve">Мероприятия: </t>
  </si>
  <si>
    <t>Ед.</t>
  </si>
  <si>
    <t>Информация</t>
  </si>
  <si>
    <t>в пределах выделенных ассигнований</t>
  </si>
  <si>
    <t>млн. тенге</t>
  </si>
  <si>
    <t>Ед. изм.</t>
  </si>
  <si>
    <t xml:space="preserve">Организация и проведение ежегодных коммиссионных обследований гидротехнических сооружений, водохранилищ области в целях проверки и готовности к паводкам </t>
  </si>
  <si>
    <t>Ответствен              ные за исполнение</t>
  </si>
  <si>
    <t>в т.ч.</t>
  </si>
  <si>
    <t xml:space="preserve">Местный бюджет </t>
  </si>
  <si>
    <t>Другие источники</t>
  </si>
  <si>
    <t>ДИ</t>
  </si>
  <si>
    <t xml:space="preserve"> № п/п             </t>
  </si>
  <si>
    <t>Наименование</t>
  </si>
  <si>
    <t>Форма завершения</t>
  </si>
  <si>
    <t>Ответственные за исполнение</t>
  </si>
  <si>
    <t>Сроки исполнения</t>
  </si>
  <si>
    <t>Всего</t>
  </si>
  <si>
    <t>Источники финансирования</t>
  </si>
  <si>
    <t>Мероприятия:</t>
  </si>
  <si>
    <t>%</t>
  </si>
  <si>
    <t xml:space="preserve">Направление 1 - Развитие экономики региона </t>
  </si>
  <si>
    <t>РБ</t>
  </si>
  <si>
    <t>МБ</t>
  </si>
  <si>
    <t>-</t>
  </si>
  <si>
    <t>Направление безработных граждан на общественные работы</t>
  </si>
  <si>
    <t>Создание новых рабочих мест</t>
  </si>
  <si>
    <t>чел.</t>
  </si>
  <si>
    <t>Отчет</t>
  </si>
  <si>
    <t>отчет</t>
  </si>
  <si>
    <t xml:space="preserve"> </t>
  </si>
  <si>
    <t>млн.тенге</t>
  </si>
  <si>
    <t>Стимулирование повышения качества культурно-зрелищных мероприятий в регионах области</t>
  </si>
  <si>
    <t>Укрепление материально-технической базы объектов культуры области, содержащихся за счет областного бюджета</t>
  </si>
  <si>
    <t>Участие  молодых участников/коллективов в творческих международных конкурсах</t>
  </si>
  <si>
    <t>тыс.ед.</t>
  </si>
  <si>
    <t xml:space="preserve"> ед.</t>
  </si>
  <si>
    <t>Стимулирование функционирования Интернет-ресурсов (сайтов) в организациях культуры</t>
  </si>
  <si>
    <t>Проведение мониторинга социально-экономического развития СНП</t>
  </si>
  <si>
    <t>Определение потенциала социально-экономического развития СНП</t>
  </si>
  <si>
    <t>Целевые индикаторы:</t>
  </si>
  <si>
    <t>библиотек</t>
  </si>
  <si>
    <t>театров</t>
  </si>
  <si>
    <t>музеев</t>
  </si>
  <si>
    <t>Проведение космического мониторинга по оперативному выявлению очагов природных пожаров и прохождения паводковых вод и других ЧС</t>
  </si>
  <si>
    <t>Объем привлеченных инвестиций за счет инвестиционных субсидий</t>
  </si>
  <si>
    <t>В том числе по годам</t>
  </si>
  <si>
    <t>Код бюджетной программы</t>
  </si>
  <si>
    <t>Среднее число посетителей организаций  культуры на 1000</t>
  </si>
  <si>
    <t>Северо-Казахстанской области</t>
  </si>
  <si>
    <t>Увеличение количества сельских населенных пунктов с высоким потенциалом развития</t>
  </si>
  <si>
    <t>штук</t>
  </si>
  <si>
    <t>Ввод в эксплуатацию</t>
  </si>
  <si>
    <t>План мероприятий по реализации Программы развития территории Северо-Казахстанской области на 2016-2020 годы</t>
  </si>
  <si>
    <t>2016 год</t>
  </si>
  <si>
    <t>2017 год</t>
  </si>
  <si>
    <t>2018 год</t>
  </si>
  <si>
    <t>2019 год</t>
  </si>
  <si>
    <t>2020 год</t>
  </si>
  <si>
    <t>Информация в МКиС РК</t>
  </si>
  <si>
    <t xml:space="preserve">Привлечение специалистов  в село </t>
  </si>
  <si>
    <t>ежегодно</t>
  </si>
  <si>
    <t>Уровень цифровой грамотности населения</t>
  </si>
  <si>
    <t>в пределах выделенных средств</t>
  </si>
  <si>
    <t>концертные организации</t>
  </si>
  <si>
    <t xml:space="preserve">Количество фондов историко-культурного наследия, переведенных в цифровой формат
</t>
  </si>
  <si>
    <t xml:space="preserve">Количество библиотечного фонда, переведенного в цифровой формат
</t>
  </si>
  <si>
    <t>тыс. тенге/чел</t>
  </si>
  <si>
    <t>млн.тг.</t>
  </si>
  <si>
    <t>Направление 3 - Обеспечение общественной безопасности  и правопорядка</t>
  </si>
  <si>
    <t>Направление 5 - Сохранение и улучшение экологического состояния и земельных ресурсов</t>
  </si>
  <si>
    <t>Темп роста налоговых и неналоговых поступлений в местный бюджет</t>
  </si>
  <si>
    <t>утверждение плана мероприятий</t>
  </si>
  <si>
    <t xml:space="preserve">1 раз 2 года, до 1 февраля следующего за отчетным годом </t>
  </si>
  <si>
    <t>Рост численности населения  в опорных СНП</t>
  </si>
  <si>
    <t>Рост численности населения в опорных СНП, расположенных на приграничных территориях</t>
  </si>
  <si>
    <t>Уровень безработицы</t>
  </si>
  <si>
    <t xml:space="preserve">Обеспечение полного охвата мерами социальной поддержки (ГАСП) малообеспеченных граждан, от общего количества граждан, которым  назначен данный вид социальной поддержки </t>
  </si>
  <si>
    <t>253-046-011</t>
  </si>
  <si>
    <t>Закуп химиопрепаратов онкогематологическим больным</t>
  </si>
  <si>
    <t>253-021-011</t>
  </si>
  <si>
    <t>Закуп лекарственных средств для онкологических больных на амбулаторном уровне</t>
  </si>
  <si>
    <t>253-008-015</t>
  </si>
  <si>
    <t>253-008-011</t>
  </si>
  <si>
    <t>Уровень обеспеченности инфраструктуры противодействия чрезвычайным ситуациям</t>
  </si>
  <si>
    <t>Удельный вес преступлений, совершенных на улицах</t>
  </si>
  <si>
    <t>С учетом анализа криминогенной ситуации, внесение корректировок в маршруты патрулирования нарядов комплексных сил полиции, с целью их приближения к участкам, наиболее подверженным преступлениям</t>
  </si>
  <si>
    <t xml:space="preserve">ед. </t>
  </si>
  <si>
    <t>Доля автомобильных дорог областного и районного значения, находящихся в хорошем и удовлетворительном состоянии</t>
  </si>
  <si>
    <t>Реконструкция автомобильных дорог областного и районного значения</t>
  </si>
  <si>
    <t>Капитальный ремонт автомобильных дорог областного и районного значения</t>
  </si>
  <si>
    <t>КТ-68 "Лавровка-Келлеровка-Тайынша-Чкалово"</t>
  </si>
  <si>
    <t xml:space="preserve">КТ-26 "Рощинское-Корнеевка-Волошинка" </t>
  </si>
  <si>
    <t>КТ-19 "Покровка-Ильинка-Мектеп"</t>
  </si>
  <si>
    <t>КСТ-62 "Еленовка-Арыкбалык-Чистополье-Есиль километр 17-209"</t>
  </si>
  <si>
    <t>КТ-50 "Петропавловск граница города-Ташкентка-Барневка-Долматово"</t>
  </si>
  <si>
    <t>Средний ремонт автомобильных дорог областного и районного значения</t>
  </si>
  <si>
    <t xml:space="preserve">КТ-66 "Антоновка-Лавровка-Горное" </t>
  </si>
  <si>
    <t>КТ-9 "Булаево-Возвышенка-Молодогвардейское-Кирово-Киялы-Рощинское"</t>
  </si>
  <si>
    <t>КТ-27 "Волошинка-Сергеевка-Тимирязево"</t>
  </si>
  <si>
    <t>КСТ-44 "Астраханка-Смирново-Киялы-Тайынша-Алексеевка"</t>
  </si>
  <si>
    <t xml:space="preserve">КСТ-62 "Еленовка-Арыкбалык-Чистополье-Есиль километр 17-209" </t>
  </si>
  <si>
    <t>КТ-22 "Становое-Новомихайловка-Минкесер-автодорога "Сенжарка-Николаевка""</t>
  </si>
  <si>
    <t>КТ-16 "Смирново-Полтавка-Ивановка-автодорога "Булаево-Советское""</t>
  </si>
  <si>
    <t>КТ-52 "Тимирязево-Аксуат-Мичурино"</t>
  </si>
  <si>
    <t>КТ-65 "Арыкбалык-Саумалколь км 0-27"</t>
  </si>
  <si>
    <t>КСТ-59 "Казгородок-Горьковское километр 62-203"</t>
  </si>
  <si>
    <t>КТ-49 "Республиканская автодорога А-12 "Петропавловск-Ишим"-Пресновка-Налобино-граница области"</t>
  </si>
  <si>
    <t>КТ-4 "Новоникольское-Андреевка-Бостандык-Новомихайловка"</t>
  </si>
  <si>
    <t>КТ-39 "Республиканская автодорога А-16 "Жезказган-Петропавловск"- Повозочное-Баян-Архангелка-автодорога "Пресновка-Троицкое" "</t>
  </si>
  <si>
    <t>KTGA-18 "Пресновка-Кайранколь-Петровка-Жанажол-ст.Баумана"</t>
  </si>
  <si>
    <t>Текущий ремонт и содержание автомобильных дорог областного и районного значения</t>
  </si>
  <si>
    <t>автомобильные дороги областного значения</t>
  </si>
  <si>
    <t>автомобильные дороги районного значения</t>
  </si>
  <si>
    <t>Количество функционирующих аварийных и трехсменных школ</t>
  </si>
  <si>
    <t>Охват детей (3-6 лет) дошкольным воспитанием и обучением</t>
  </si>
  <si>
    <t>Снижение доли объектов кондоминиума, требующих капитального ремонта</t>
  </si>
  <si>
    <t>7.279.030.011</t>
  </si>
  <si>
    <t>7.279.030.015</t>
  </si>
  <si>
    <t>Акт выполненых работ</t>
  </si>
  <si>
    <t>2016-2020</t>
  </si>
  <si>
    <t>Инф в аппарат акима области, УЭ</t>
  </si>
  <si>
    <t>Субсидирование развития племенного животноводства, повышения продуктивности и качества продукции животноводства</t>
  </si>
  <si>
    <t>Субсидирование поддержки семеноводства</t>
  </si>
  <si>
    <t>Инф в МСХ РК,  аппарат акима области, УЭ</t>
  </si>
  <si>
    <t>Удешевление сельхозтоваропроизводителям стоимости гербицидов, биогентов (энтомофогов) и биопрепаратов, предназначенных для обработки сельскохозяйственных культур в целях защиты растений</t>
  </si>
  <si>
    <t>Определение сортовых и посадочных качеств семенного и посадочного материала</t>
  </si>
  <si>
    <t>Субсидирование стоимости удобрений (за исключением органических)</t>
  </si>
  <si>
    <t>Субсидирование процентной ставки кредита</t>
  </si>
  <si>
    <t>Гарантирование кредита</t>
  </si>
  <si>
    <t>Цель 1: Устойчивое развитие экономики области</t>
  </si>
  <si>
    <t>Цель 2: Развитие конкурентоспособной промышленности региона, обеспечивающей развитие обрабатывающих отраслей</t>
  </si>
  <si>
    <t>Цель 4: Создание условий для улучшения жизнеобеспечения села и увеличение потенциала сельской местности</t>
  </si>
  <si>
    <t>КТ-14 "Карагуга-Надежка"</t>
  </si>
  <si>
    <t>КТНА-38 "А/д А-16 "Семиполка-Балуан"</t>
  </si>
  <si>
    <t xml:space="preserve">Объем инвестиций, направленный на развитие жилищного строительства за счет  всех источников, в т.ч.: </t>
  </si>
  <si>
    <t xml:space="preserve">За счет средств местного бюджета </t>
  </si>
  <si>
    <t>За счет средств предприятий и населения</t>
  </si>
  <si>
    <t>тыс. чел.</t>
  </si>
  <si>
    <t xml:space="preserve">чел.  </t>
  </si>
  <si>
    <t>261.027.011</t>
  </si>
  <si>
    <t>Обеспечение ввода дополнительных мест в дошкольных организациях образования за счет размещения государственного образовательного заказа</t>
  </si>
  <si>
    <t>KTUL-341 "Кулыколь-Каратал"</t>
  </si>
  <si>
    <t>KTKG-89 "Бостандык-Менжинский"</t>
  </si>
  <si>
    <t xml:space="preserve">КТ-34 "Сенжарка-Троицкое-Николаевка" </t>
  </si>
  <si>
    <t>КТАI-65 "Арыкбалык-Саумалколь-Сырымбет-Каракамыс-Светлое"</t>
  </si>
  <si>
    <t>KTAI-80 "Саумалколь-Новоукраинка-Каратал-Казанка"</t>
  </si>
  <si>
    <t>KTAI-79 "Каменный Брод-Казанка-Всеволодовка"</t>
  </si>
  <si>
    <t>КТТА-85 "Красная поляна-Нагорное-Чермошнянка"</t>
  </si>
  <si>
    <t>КТТА-316 "Тайынша-Кантемировское-Котовское"</t>
  </si>
  <si>
    <t>KTTA-283 "Подъезд к с.Озерное"</t>
  </si>
  <si>
    <t>КТTA-287 "Приречное-Заречное-Октябрьское-Терновка"</t>
  </si>
  <si>
    <t>КТТА-284 "Подъезд к селу Леонидовка"</t>
  </si>
  <si>
    <t>КТТА-301 "Макашевка-Октябрьское-Димитровка"</t>
  </si>
  <si>
    <t>КТТА-317 "Ясная Поляна-Шункырколь-а/д Кокшетау-Омск"</t>
  </si>
  <si>
    <t>КТТА-70 "Виноградовка-Ясная Поляна-Кирово"</t>
  </si>
  <si>
    <t xml:space="preserve">КТТА-296 "Подъезд к селу Маданиет" </t>
  </si>
  <si>
    <t>КТТА-280 "Подъезд к селу Горькое"</t>
  </si>
  <si>
    <t>КТТА-302 "Степное-Озерное"</t>
  </si>
  <si>
    <t>ремонт автомобильных дорог районного значения Тимирязевского района</t>
  </si>
  <si>
    <t>Развитие производственной инфраструктуры</t>
  </si>
  <si>
    <t>За счет кредитных средств и целевого трансферта из национального фонда Республики Казахстан, трансфертов из республиканского бюджета</t>
  </si>
  <si>
    <t>Совершенствование службы формирования ЗОЖ, а также проведение разъяснительной работы среди населения о вреде алкоголя и наркотиков</t>
  </si>
  <si>
    <t>253- 007-011</t>
  </si>
  <si>
    <t>253-007-015</t>
  </si>
  <si>
    <t>253-027-011</t>
  </si>
  <si>
    <t xml:space="preserve">Капитальный и текущий ремонт объектов культурного назначения
</t>
  </si>
  <si>
    <t>КТ-12 "Булаево-Советское"</t>
  </si>
  <si>
    <t>КТ-64 "Саумалколь-Новоишимское-Червонное"</t>
  </si>
  <si>
    <t>КТКS-180 "Подъезд к селу Шаховское"</t>
  </si>
  <si>
    <t>КТМС-243 "Подъезд к селу Жарколь"</t>
  </si>
  <si>
    <t>КТМС-92 "Рузавевка-Чернозубовка"</t>
  </si>
  <si>
    <t>Информация в МНЭ, аппарат акима области</t>
  </si>
  <si>
    <t>Разработка "Плана мероприятий по усилению взаимодействия с уполномоченными органами и увеличению поступлений в местный бюджет по Северо-Казахстанской области на 2017-2018 годы"</t>
  </si>
  <si>
    <t>Гранты</t>
  </si>
  <si>
    <t>Оказание поддержки</t>
  </si>
  <si>
    <t xml:space="preserve">Строительство МТФ на 400 коров
 КХ "Шаймерденов", Аккайынский район </t>
  </si>
  <si>
    <t xml:space="preserve">Строительство МТФ на 600 коров
 ТОО "Мамбетов и К" Мамлютский район </t>
  </si>
  <si>
    <t>Акт ввода в эксплуатацию</t>
  </si>
  <si>
    <t>ТОО "Bio operations", модернизация мельницы, Тайыншинский район, г.Тайынша</t>
  </si>
  <si>
    <t xml:space="preserve">Приобретение и установка оборудования </t>
  </si>
  <si>
    <t>шт.</t>
  </si>
  <si>
    <t>0/5</t>
  </si>
  <si>
    <t>≤5</t>
  </si>
  <si>
    <t>Закуп химиопрепаратов онкогематологическим больным детям</t>
  </si>
  <si>
    <t xml:space="preserve">Создание социальных рабочих мест </t>
  </si>
  <si>
    <t>ТОО "Кызылжар Сүті" строительство МТФ на 700 коров Кызылжарский район село Чапаево</t>
  </si>
  <si>
    <t>Проведение курсов цифровой грамотности</t>
  </si>
  <si>
    <t>Составление план-графика обучения с повышением охвата целевой аудитории</t>
  </si>
  <si>
    <t>Проведение PR-кампании на региональных телеканалах и в средствах массовой информации</t>
  </si>
  <si>
    <t>Увеличение охвата сельского населения услугами по сбору и вывозу ТБО  путем привлечения сельхозформирований сельских населенных пунктов, а также увеличения абонентов у существующих коммунальных предприятий</t>
  </si>
  <si>
    <t>КТ-65 "Арыкбалык-Саумалколь" (труба на 19 км) 0,1 км</t>
  </si>
  <si>
    <t>КТ-16 "Смирново-Полтавка-Ивановка-автодорога "Булаево-Советское"</t>
  </si>
  <si>
    <t>КТ-45 "Смирново-Трудовое-Токуши-республиканская автодорога М-51 "Челябинск-Новосибирск"</t>
  </si>
  <si>
    <t>КТ-29 "Покровка-Корнеевка-Горное"</t>
  </si>
  <si>
    <t>КТ-50 "Петропавловск граница города Ташкентка-Барневка-Долматово"</t>
  </si>
  <si>
    <t>КТ-27 "Волошинка-Сергеевка-Тимирязево</t>
  </si>
  <si>
    <t>КТ-61 "Саумалколь-Лобаново " километр 0-34</t>
  </si>
  <si>
    <t>КТ-66 Антоновка-Лавровка-Горное</t>
  </si>
  <si>
    <t>КТ-84  Подъезд к аэропорту города Петропавловска</t>
  </si>
  <si>
    <t>КТ-85 "Подъезд к Вороньему острову"</t>
  </si>
  <si>
    <t>7.279.049.032</t>
  </si>
  <si>
    <t>Реализация проекта "Технологическая модернизация производства АО "ПЗТМ" путем выделения финансовых средств Республиканского бюджета на увеличение уставного капитала АО "ПЗТМ"</t>
  </si>
  <si>
    <t>Реализация проекта "Технологическая модернизация производства АО "Завод им. Кирова" путем выделения финансовых средств Республиканского бюджета на увеличение уставного капитала АО "Завод им. Кирова"</t>
  </si>
  <si>
    <t>Цель 3: Создание условий для повышения конкурентоспособности субъектов АПК</t>
  </si>
  <si>
    <t xml:space="preserve">постановлением акимата </t>
  </si>
  <si>
    <t>Утвержден</t>
  </si>
  <si>
    <t>2 101,7</t>
  </si>
  <si>
    <t>2 297,1</t>
  </si>
  <si>
    <t>в обрабатывающей промышленности</t>
  </si>
  <si>
    <t>в сельском хозяйстве</t>
  </si>
  <si>
    <t>Валовый региональный продукт на душу населения</t>
  </si>
  <si>
    <t>Рост производительности труда к предыдущему году</t>
  </si>
  <si>
    <t>% ВРП</t>
  </si>
  <si>
    <t>Доля ненаблюдаемой (теневой) экономики</t>
  </si>
  <si>
    <t>Индекс реальных денежных доходов</t>
  </si>
  <si>
    <t>Структура расходов домашних хозяйств на продовольственные товары к потребительскому расходу</t>
  </si>
  <si>
    <t>Индекс промышленного производства обрабатывающей промышленности</t>
  </si>
  <si>
    <t>Объем несырьевого экспорта товаров</t>
  </si>
  <si>
    <t>млн. долл. США</t>
  </si>
  <si>
    <t>Индекс физического объема валовой продукции (услуг) сельского хозяйства</t>
  </si>
  <si>
    <t>Объем экспорта переработанной сельскохозяйственной продукции</t>
  </si>
  <si>
    <t>% ВДС в ВРП</t>
  </si>
  <si>
    <t xml:space="preserve"> % ВДС в ВРП</t>
  </si>
  <si>
    <t>Доля среднего предпринимательтства в экономике</t>
  </si>
  <si>
    <t>Доля малого и среднего бизнеса в ВРП</t>
  </si>
  <si>
    <t>Цель 5: Создание благоприятных условий для развития малого и среднего предпринимательства в регионе</t>
  </si>
  <si>
    <t>Цель 6:  Индустриально-инновационное развитие региона</t>
  </si>
  <si>
    <t>Увеличение доли местного содержания в государственных закупках строительных материалов</t>
  </si>
  <si>
    <t>Увеличение доли местного содержания в государственных закупках товаров легкой промышленности</t>
  </si>
  <si>
    <t>Увеличение доли местного содержания в государственных закупках товаров мебельной промышленности</t>
  </si>
  <si>
    <t>Доля проектов, не требующих государственных обязательств по проектам государственно-частного партнерства местных исполнительных органов, от общего количества реализуемых проектов в рамках государственно-частного партнерства</t>
  </si>
  <si>
    <t>Инвестиции в основной капитал к 2016 году</t>
  </si>
  <si>
    <t xml:space="preserve">Цель 7: Улучшение качества и доступности образования </t>
  </si>
  <si>
    <t>0/1</t>
  </si>
  <si>
    <t>Оценка качества школьного образования по результатам теста PISA:</t>
  </si>
  <si>
    <t>по математике</t>
  </si>
  <si>
    <t>по чтению</t>
  </si>
  <si>
    <t>по науке</t>
  </si>
  <si>
    <t>Доля обучающихся организаций технического и профессионального образования, охваченных дуальным обучением</t>
  </si>
  <si>
    <t xml:space="preserve">Цель 8: Укрепление здоровья населения  </t>
  </si>
  <si>
    <t>средний балл</t>
  </si>
  <si>
    <t>Ожидаемая продолжительность жизни при рождении</t>
  </si>
  <si>
    <t>лет</t>
  </si>
  <si>
    <t>количество случаев на 100 тыс. родившихся живыми</t>
  </si>
  <si>
    <t>количество случаев на 1000 родившихся живыми</t>
  </si>
  <si>
    <t>Материнская смертность</t>
  </si>
  <si>
    <t>Младенческая смертность</t>
  </si>
  <si>
    <t>Цель 9: Обеспечение занятости и социальной защиты населения</t>
  </si>
  <si>
    <t>Доля объектов социальной и транспортной инфраструктуры, обеспеченных доступностью для инвалидов</t>
  </si>
  <si>
    <t>Доля доходов наименее обеспеченных 40% населения</t>
  </si>
  <si>
    <t>% в общих доходах населения</t>
  </si>
  <si>
    <t>Доля трудоустроенных лиц с ограниченными возможностями, из числа обратившихся в центры занятости населения</t>
  </si>
  <si>
    <t>Доля непродуктивно занятых, от общего числа самостоятельно заняты</t>
  </si>
  <si>
    <t>Удельный вес квалифицированных специалистов в составе привлекаемой иностранной рабочей силы по разрешениям выданным местными исполнительными органами (по квоте на привлечение иностранной рабочей силы)</t>
  </si>
  <si>
    <t>Доля населения с доходами ниже прожиточного минимума</t>
  </si>
  <si>
    <t>Цель 10: Сохранение историко-культурного наследия региона</t>
  </si>
  <si>
    <t>Цель 11: Развитие массовых видов спорта в области</t>
  </si>
  <si>
    <t>Обеспеченность населения спортивной инфраструктурой</t>
  </si>
  <si>
    <t xml:space="preserve"> количество спортивных площадок на                       1000 человек</t>
  </si>
  <si>
    <t>Увеличение количества обслуженных посетителей местами размещения в регионе в сравнении с предыдущим годом</t>
  </si>
  <si>
    <t>Цель 12: Развитие индустрии туризма в области</t>
  </si>
  <si>
    <t>Цель 13: Повышение безопасности жизнедеятельности населения</t>
  </si>
  <si>
    <t>Уровень преступности на 10 тысяч населения</t>
  </si>
  <si>
    <t>Цель 14: Уменьшение риска и повышение защиты населения и территории от чрезвычайных ситуаций</t>
  </si>
  <si>
    <t>Цель 15. Улучшение качества жизни населения за счет использования цифровых технологий, формирование цифрового общества</t>
  </si>
  <si>
    <t xml:space="preserve">Цель 16: Обеспечение доступным жильем </t>
  </si>
  <si>
    <t>кв м на одного проживающего</t>
  </si>
  <si>
    <t xml:space="preserve">Обеспеченность жильем на одного проживающего </t>
  </si>
  <si>
    <t>Цель 17: Развитие транспортной инфраструктуры</t>
  </si>
  <si>
    <t>Обеспеченность централизованным водоснабжением:</t>
  </si>
  <si>
    <t>в сельских населенных пунктах</t>
  </si>
  <si>
    <t>в городах</t>
  </si>
  <si>
    <t>Охват населения очисткой сточных вод</t>
  </si>
  <si>
    <t xml:space="preserve">Цель 18: Улучшение обеспечения потребителей качественными коммунальными услугами </t>
  </si>
  <si>
    <t>Доля переработки и утилизации твердых бытовых отходов к их образованию</t>
  </si>
  <si>
    <t>Доля объектов размещения твердых бытовых отходов, соответствующих экологическим требованиям и санитарным правилам (от общего количества мест их размещения)</t>
  </si>
  <si>
    <t>Цель 19: Обеспечение экологической безопасности и охрана окружающей среды</t>
  </si>
  <si>
    <t>Создание пожарных постов, их материально-техническое оснащение в населенных пунктах, в которых отсутствуют подразделения государственной противопожарной службы</t>
  </si>
  <si>
    <t>Ежегодный мониторинг контингента детей школьного возраста и количество смен в общеобразовательных шолах области</t>
  </si>
  <si>
    <t xml:space="preserve">Мониторинг качества знаний по предметам   по полугодиям </t>
  </si>
  <si>
    <t>Мониторинг охвата обучающихся дуальным обучением от контингента дневной формы обучения</t>
  </si>
  <si>
    <t>Установка контейнеров для раздельного сбора отходов</t>
  </si>
  <si>
    <t xml:space="preserve">Организация пунктов приема вторсырья </t>
  </si>
  <si>
    <t xml:space="preserve">Консультативное сопровождение проекта в рамках ГЧП "Строительство и эксплуатация мусоросортировочного комплекса в г. Петропавловск </t>
  </si>
  <si>
    <t>Разработка ПСД и получение разрешительных документов на  объекты размещения ТБО</t>
  </si>
  <si>
    <t>Организация и проведение агитации населения к раздельному сбору ТБО, проведение акций и мероприятий по охране окружающей среды</t>
  </si>
  <si>
    <t>Строительство физкультурно-оздоровительного комлекса в с.Саумалколь Айыртауского района</t>
  </si>
  <si>
    <t>253-027-015</t>
  </si>
  <si>
    <t>Привлечение специалистов, в том числе молодых и со стажем, в медицинские организации области</t>
  </si>
  <si>
    <t>Переподготовка и повышение квалификации медицинских кадров в Республике Казахстан и за рубежом</t>
  </si>
  <si>
    <t>- акушерской бригадой</t>
  </si>
  <si>
    <t>количество выездов</t>
  </si>
  <si>
    <t>- неонатальной бригадой</t>
  </si>
  <si>
    <t xml:space="preserve">Проведение комиссии о некоторых вопросах областного стабилизационного фонда продовольственных товаров </t>
  </si>
  <si>
    <t>Мероприятие</t>
  </si>
  <si>
    <t>Заместитель акима, УЭ совместно с отраслевыми управлениями</t>
  </si>
  <si>
    <t>Заместитель акима, УФ совместно с отраслевыми управлениями</t>
  </si>
  <si>
    <t>Заместитель акима, УСХ</t>
  </si>
  <si>
    <t>Заместитель акима, УЭ, УФ совместно с отраслевыми управлениями</t>
  </si>
  <si>
    <t>Заместитель акима, УЭ, УКЗСП, УГИТ, отраслевые управления</t>
  </si>
  <si>
    <t xml:space="preserve">Ввод в эксплуатацию фабрики по производству мыломоющих средств </t>
  </si>
  <si>
    <t xml:space="preserve">Запуск линии по производству и упаковке ультрапастеризованного молока и сметаны для расширения мощности филиала ТОО «Масло-Дел» в г. Петропавловск  </t>
  </si>
  <si>
    <t>Заместитель акима, УФ СКО, ДГД по СКО по (согласованию)</t>
  </si>
  <si>
    <t>Заместитель акима, УЭ совместно с отраслевыми управлениями и акимами районов</t>
  </si>
  <si>
    <t>Заместитель акима, УЭ совместно с акимами районов</t>
  </si>
  <si>
    <t>Заместитель акима, УЭ, акимы районов</t>
  </si>
  <si>
    <t xml:space="preserve">Заместитель акима, УЭ </t>
  </si>
  <si>
    <t>Заместитель акима, УЭ, УФ, областные управления</t>
  </si>
  <si>
    <t>Заместитель акима, УО</t>
  </si>
  <si>
    <t>Заместитель акима, УО, Акимы районов и г. Петропавловска</t>
  </si>
  <si>
    <t>Заместитель акима, УО, Акимы районов и г.Петропавловска</t>
  </si>
  <si>
    <t>Заместитель акима, УЗ</t>
  </si>
  <si>
    <t>Заместитель акима, УКЗСП, акимы районов (города)</t>
  </si>
  <si>
    <t>Заместитель акима, УКЗСП</t>
  </si>
  <si>
    <t>Заместитель акима, УКАД</t>
  </si>
  <si>
    <t>Заместитель акима, УФКиС</t>
  </si>
  <si>
    <t>Заместитель акима, ДП</t>
  </si>
  <si>
    <t>Заместитель акима, УМПГЗ</t>
  </si>
  <si>
    <t>Заместитель акима, Аппарат акима области, УО</t>
  </si>
  <si>
    <t>Заместитель акима, Аппарат акима области, управление образования, акиматы районов и   г. Петропавловск</t>
  </si>
  <si>
    <t>Заместитель акима, Аппарат акима области</t>
  </si>
  <si>
    <t>Заместитель акима, Аппарат акима области, управление внутренней политики</t>
  </si>
  <si>
    <t>Заместитель акима, УСАГ, УЭиЖКХ, акимы районов и города</t>
  </si>
  <si>
    <t>Заместитель акима, УЭиЖКХ</t>
  </si>
  <si>
    <t>Заместитель акима, УЭЖКХ</t>
  </si>
  <si>
    <t>Заместитель акима, УПРРП, УЭЖКХ</t>
  </si>
  <si>
    <t>Заместитель акима, УПРРП, Акимат г. Петропавловска, акиматы районов</t>
  </si>
  <si>
    <t>Заместитель акима, УПРРП, ТОО "Центр регионального развития Есиль"</t>
  </si>
  <si>
    <t>Заместитель акима, УПРРП, Акиматы районов</t>
  </si>
  <si>
    <t>Заместитель акима, УПРРП</t>
  </si>
  <si>
    <t xml:space="preserve">Проведение семинар-совещаний по мерам государственной поддержки с участием представителей финансовых институтов </t>
  </si>
  <si>
    <t>проведение совещаний</t>
  </si>
  <si>
    <t>2019-2020</t>
  </si>
  <si>
    <t>Проведение заседаний СКОФ по разработке и адаптации проектов технических регламентов, действующих на территории ЕАЭС</t>
  </si>
  <si>
    <t>Ремонт многоквартирных жилищных домов за счет возвратных средств собственников квартир в рамках Программы Развития Регионов</t>
  </si>
  <si>
    <t>Проведение семинар-совещаний с представителями бизнес-структур по вопросу увеличения казахстанского содержания в закупках товаров, работ и услуг</t>
  </si>
  <si>
    <t>Проведение семинар-совещаний по процедуре получения индустриального сертификата как механизма поддержки отечественного производителя</t>
  </si>
  <si>
    <t>НФ РК, РБ</t>
  </si>
  <si>
    <t>За счет внутренних займов</t>
  </si>
  <si>
    <t>288.009.005</t>
  </si>
  <si>
    <t>Общая площадь введенных в эксплуатацию жилых зданий</t>
  </si>
  <si>
    <t>тыс. кв. м.</t>
  </si>
  <si>
    <t>Приобретение сельскохозяйственной техники и оборудования, в том числе через АО "КазАгрофинанс"</t>
  </si>
  <si>
    <t xml:space="preserve">Заместитель акима, УСХ, РОСХ </t>
  </si>
  <si>
    <t>Заместитель акима, УСХ, РОСХ, АО "Казагрофинанс"</t>
  </si>
  <si>
    <t xml:space="preserve">млн. тенге </t>
  </si>
  <si>
    <t>Увеличение мощности ТОО Якорская ПТФ со 100 до 150 млн. штук яиц в год</t>
  </si>
  <si>
    <t>Строительство молочного комплекса  ТОО "Заградовское" на 4100 голов (Есильский район)</t>
  </si>
  <si>
    <t>1</t>
  </si>
  <si>
    <t>2</t>
  </si>
  <si>
    <t>3</t>
  </si>
  <si>
    <t>4</t>
  </si>
  <si>
    <t>Заместитель акима, УСХ, РОСХ</t>
  </si>
  <si>
    <t xml:space="preserve">Заместитель акима, УСХ,  РОСХ </t>
  </si>
  <si>
    <t>Заместитель акима, УСХ , акиматы  районов</t>
  </si>
  <si>
    <t>2017-2019</t>
  </si>
  <si>
    <t>2018-2020</t>
  </si>
  <si>
    <t>2017-2020</t>
  </si>
  <si>
    <t xml:space="preserve">2016-2020   </t>
  </si>
  <si>
    <t>Заместитель акима, УКЗСП, акимы районов 
(города)</t>
  </si>
  <si>
    <t>Заместитель акима, УО, акимы районов и г.Петропавловска</t>
  </si>
  <si>
    <t>Заместитель акима, УСАГ, Акимы   районов и г.Петропавловска</t>
  </si>
  <si>
    <t>Заместитель акима, УСАГ, акимы районов и г.Петропавловска</t>
  </si>
  <si>
    <t>КТ-66 "Антоновка-Лавровка-Горное"</t>
  </si>
  <si>
    <t>КТ-4 "Новоникольское-Андреевка</t>
  </si>
  <si>
    <t>KTKS-7 "Знаменское-Метлишино-Бугровое"</t>
  </si>
  <si>
    <t>КТ-52 "Тимирязево-Мичурино"</t>
  </si>
  <si>
    <t>KTGY-14 "Надежка-Карагандинское" км75-83</t>
  </si>
  <si>
    <t>KTGY-11 "Конюхово-Куломзино" км 58-66</t>
  </si>
  <si>
    <t>КТ-16 "Смирново-Ивановка км 0-9, км 19-35</t>
  </si>
  <si>
    <t>КТ-32 "Пресновка-Благовещенка-Кайранколь" км 38-70</t>
  </si>
  <si>
    <t>КТ-32 "Пресновка-Благовещенка-Кайранколь" км 38-71</t>
  </si>
  <si>
    <t>КТ-45 республиканская автодорога м-51 Челябинск-Новосибирск-токуши</t>
  </si>
  <si>
    <t>КСТАI-61 "Саумалколь-Лобаново-Зеренда"</t>
  </si>
  <si>
    <t>"Айыртау-Шалкар Су"</t>
  </si>
  <si>
    <t>KTAI-87 "Подъезд к с.Солнечное ВИП"</t>
  </si>
  <si>
    <t>KTES-72 "Подъезд к с.Заградовка"</t>
  </si>
  <si>
    <t>KTКS-200 "Подъезд к с.Элитное"</t>
  </si>
  <si>
    <t>KTКS-206 "Якорь-Вишневка"</t>
  </si>
  <si>
    <t>KTКS-184 подъезд к ДЭП с.Соколовка</t>
  </si>
  <si>
    <t>KTGY-163 "Подъезд к  с. Ногайбай"</t>
  </si>
  <si>
    <t>KTКS-187 "Подъезд к  с.Асаново"</t>
  </si>
  <si>
    <t>KTМС-187 "Подъезд к  с.Целинное"</t>
  </si>
  <si>
    <t>KTМС-264 "Подъезд к  с.Дружба"</t>
  </si>
  <si>
    <t>KTМС-247 "Подъезд к  с.Бирликское через Березовку"</t>
  </si>
  <si>
    <t>KTМС-263 "Подъезд к  с.Привольное"</t>
  </si>
  <si>
    <t>KTМС-266 "Подъезд к  с.Пески"</t>
  </si>
  <si>
    <t>KTМС-252 "Подъезд к  с.Буденное"</t>
  </si>
  <si>
    <t>KTКS-193 "Подъезд к  с.Тепличное"</t>
  </si>
  <si>
    <t>KTTA-315 "Щучинск-Боровое-Щорса-Ильчевка"</t>
  </si>
  <si>
    <t>КТТА-97 "Краснокиевка-Октябрьское" км 15,5-35</t>
  </si>
  <si>
    <t>KTMM-216 "Подъезд к с.Афонькино</t>
  </si>
  <si>
    <t>KTMC-242 "Подъезд к с.Возвышенка" 0-9 км</t>
  </si>
  <si>
    <t>KTMC-91 "Андреевка-Раисовка" 15-30 км</t>
  </si>
  <si>
    <t>KTMC-92 "Рузаевка-Чернозубовка" 0-22</t>
  </si>
  <si>
    <t>KTMC-93 "Тахтаброд-Ковыльное-Сокологоровка" 0-15</t>
  </si>
  <si>
    <t>KTMC-95 "Ялты-Гаршино" 0-17 км</t>
  </si>
  <si>
    <t>KTTA-308 "Подъезд к селу Новоивановка" км 0-3,5</t>
  </si>
  <si>
    <t>KTTМ-317 "Подъезд к с.Дружба"</t>
  </si>
  <si>
    <t>KTTМ-324 "Подъезд к с.Хмельницкой"</t>
  </si>
  <si>
    <t>KTTМ-54 "Тимирязево-Целинное-Докучаево-Тимирязево"</t>
  </si>
  <si>
    <t>KTTМ-53 "Дмитриевка-Жаркен"</t>
  </si>
  <si>
    <t>KTTМ-321 "Подъезд к с.Ленинское"</t>
  </si>
  <si>
    <t>KTMC-259 "Рузаевка-Чернозубовка" 0-23</t>
  </si>
  <si>
    <t>2016, 2018</t>
  </si>
  <si>
    <t>2016, 2019</t>
  </si>
  <si>
    <t>2016, 2018, 2019</t>
  </si>
  <si>
    <t>2016, 2017, 2019</t>
  </si>
  <si>
    <t>2016-2017</t>
  </si>
  <si>
    <t>2017-2018</t>
  </si>
  <si>
    <t>2017, 2019</t>
  </si>
  <si>
    <t>2018-2019</t>
  </si>
  <si>
    <t>2018, 2020</t>
  </si>
  <si>
    <t>Централизованный закуп и хранение вакцин и других медицинских иммунобиологических препаратов для проведения иммунопрофилАктики населения</t>
  </si>
  <si>
    <t>Реализация мероприятий по профилАктике и борьбе со СПИДом</t>
  </si>
  <si>
    <t>Удельный вес получателей АСП (обусловленной денежной помощи), вовлеченных в Активные меры содействия занятости</t>
  </si>
  <si>
    <t>Акт приемки объекта в эксплуатацию</t>
  </si>
  <si>
    <t>Заместитель акима, УПТАД</t>
  </si>
  <si>
    <t>Заместитель акима, УПТАД, Аким Уалихановского района</t>
  </si>
  <si>
    <t>Заместитель акима, УПТАД,Аким Акжарского района</t>
  </si>
  <si>
    <t xml:space="preserve">Заместитель акима, УПТАД, Аким района Магжана Жумабаева </t>
  </si>
  <si>
    <t>Заместитель акима, УПТАД, Аким Жамбылского района</t>
  </si>
  <si>
    <t>Заместитель акима, УПТАД, Аким района Шал акын</t>
  </si>
  <si>
    <t>Заместитель акима, УПТАД, Аким Айыртауского района</t>
  </si>
  <si>
    <t>Заместитель акима, УПТАД, Аким Тайыншинского района</t>
  </si>
  <si>
    <t>Заместитель акима, УПТАД, Аким Кызылжарского района</t>
  </si>
  <si>
    <t>Заместитель акима, УПТАД, Аким Есильского района</t>
  </si>
  <si>
    <t>Заместитель акима, УПТАД, Аким района Магжана Жумабаева</t>
  </si>
  <si>
    <t>Заместитель акима, УПТАД, Акимы районов</t>
  </si>
  <si>
    <t>Заместитель акима, УПТАД, Аким района имени Г. Мусрепова</t>
  </si>
  <si>
    <t>Заместитель акима, УПТАД, Аким Тимирязевского района</t>
  </si>
  <si>
    <t>Заместитель акима, УПТАД, Аким района Габита Мусрепова</t>
  </si>
  <si>
    <t>Заместитель акима, УПТАД, Аким Мамлютского района</t>
  </si>
  <si>
    <t>«Передача имущества школьных столовых образовательных учреждений города Петропавловска Северо-Казахстанской области в доверительное управление для модернизации  и эксплуатации»</t>
  </si>
  <si>
    <t>«Передача в доверительное управление детских дошкольных учреждений для модернизации и эксплуатации в г. Петропавловске Северо-Казахстанской области»</t>
  </si>
  <si>
    <t xml:space="preserve"> Ремнот здания, приобретение и установка оборудования </t>
  </si>
  <si>
    <t>«Передача в доверительное управление для модернизации и эксплуатации КГУ «Петерфельдская средняя школа» в селе Петерфельд Кызылжарского района»</t>
  </si>
  <si>
    <t>«Обучение пчеловодов в образовательных профессионально-технических учреждениях города Петропавловска Северо-Казахстанской области»</t>
  </si>
  <si>
    <t>Проведение заседаний регионального Совета по привлечению инвесторов и улучшению инвестиционного климата</t>
  </si>
  <si>
    <t>Мероприятия</t>
  </si>
  <si>
    <t>Реализация инвестиционных проектов Северо-Казахстанской области</t>
  </si>
  <si>
    <t>Запуск производства</t>
  </si>
  <si>
    <t xml:space="preserve">Мониторинг хода реализации инвестиционных проектов с иностранным  участием (реализованные, реализуемые и перспективные) </t>
  </si>
  <si>
    <t>Проведение мониторинга среднемесячной заработной платы</t>
  </si>
  <si>
    <t>Проведение мониторинга индекса реальных денежных доходов</t>
  </si>
  <si>
    <t xml:space="preserve">Проведение мониторинга валового регионального продукта на душу населения </t>
  </si>
  <si>
    <t>Проведение мониторинга ненаблюдаемой (теневой) экономики*</t>
  </si>
  <si>
    <t>Подведение недостающей инфраструктуры</t>
  </si>
  <si>
    <t>279.024.015, 279.052.015</t>
  </si>
  <si>
    <t>279.024.032,               279.024.011</t>
  </si>
  <si>
    <t>Проведение профилактической выездной работы в районы СКО:</t>
  </si>
  <si>
    <t>Мониторинг</t>
  </si>
  <si>
    <t>Проведение оперативно-профилактических, рейдовых мероприятий по профилатике преступлений</t>
  </si>
  <si>
    <t>Обеспечение участия товаропроизводителей области в республиканских форумах отечественных товаропроизводителей, рабочих встречах с национальными компаниями, системообразующими предприятиями и недропользователями</t>
  </si>
  <si>
    <t>Заместитель акима, УЭЖКХ, Акимат г.Петропавловска</t>
  </si>
  <si>
    <t>Заместитель акима, УЭиЖКХ, акимы районов Айыртауского, Г.Мусрепова,Уалихановского, М.Жумабаева, Аккайынского</t>
  </si>
  <si>
    <t>Заместитель акима, УЭиЖКХ, ТОО "Кызылжар су" (по согласованию)</t>
  </si>
  <si>
    <t>Заместитель акима, УЭЖКХ, Акиматы районов и г. Петропавловска</t>
  </si>
  <si>
    <t>Субсидирование</t>
  </si>
  <si>
    <t>Гарантирование</t>
  </si>
  <si>
    <t>Планы патрулирования</t>
  </si>
  <si>
    <t>Проведение совещаний</t>
  </si>
  <si>
    <t>Получение индустриального сертификата</t>
  </si>
  <si>
    <t>Направление 4 - Развитие инфраструктурного комплекса</t>
  </si>
  <si>
    <t>ИТОГО ПО ПРОГРАММЕ:</t>
  </si>
  <si>
    <t>Привлечение граждан из малообеспеченных семей трудоспособного возраста к активным формам занятости через трудоустройство и микрокредитование</t>
  </si>
  <si>
    <t>Заместитель акима, УЭ</t>
  </si>
  <si>
    <t>Адаптация объектов социальной инфраструктуры, путем увеличения числа обеспеченных доступом для инвалидов</t>
  </si>
  <si>
    <t xml:space="preserve">Информация в МИД </t>
  </si>
  <si>
    <t>472-079-011</t>
  </si>
  <si>
    <t>472-079-015</t>
  </si>
  <si>
    <t>Проработка вопроса строительства поликлиники в микрорайоне "Береке" в г.Петропавловск</t>
  </si>
  <si>
    <t>информация</t>
  </si>
  <si>
    <t>62,7*</t>
  </si>
  <si>
    <t>254114015, 495013015, 495031015159</t>
  </si>
  <si>
    <t>Строительство физкультурно-оздоровительного комлекса в                   с.Талшик Акжарского района</t>
  </si>
  <si>
    <t>Строительство физкультурно-оздоровительного комлекса в                          г. Тайынша Тайыншинского района</t>
  </si>
  <si>
    <t>472-079-019</t>
  </si>
  <si>
    <t>472-079-023</t>
  </si>
  <si>
    <t>Строительство физкультурно-оздоровительного комлекса в                г.Сергеевка района Шал акына</t>
  </si>
  <si>
    <t>472-079-027</t>
  </si>
  <si>
    <t>472-079-031</t>
  </si>
  <si>
    <t>Строительство физкультурно-оздоровительного комлекса в                 с.Явленка Есильского района</t>
  </si>
  <si>
    <t>472-079-035</t>
  </si>
  <si>
    <t>472-079-039</t>
  </si>
  <si>
    <t>Строительство физкультурно-оздоровительного комлекса в                             с. Смирново Аккайынского района</t>
  </si>
  <si>
    <t>472-079-043</t>
  </si>
  <si>
    <t>472-079-047</t>
  </si>
  <si>
    <t>Строительство физкультурно-оздоровительного комлекса в     с.Пресновка Жамбылского района</t>
  </si>
  <si>
    <t>472-079-051</t>
  </si>
  <si>
    <t>472-079-055</t>
  </si>
  <si>
    <t>2019.</t>
  </si>
  <si>
    <t>ТОО «Масло-Дел» «Запуск производства по упаковке ультрапастеризованного молока и сметаны для расширения мощности»</t>
  </si>
  <si>
    <t>Заместитель акима, УПИИР</t>
  </si>
  <si>
    <t>КТ-34 "Сенжарка-Троицкое-Николаевка" 40-50</t>
  </si>
  <si>
    <t>ремонт трубы на 89 км автомобильной дороги областного значенияКТ-83 "Кишкенеколь-Тельжан-Мортык-Тлеусай-Каратерек"</t>
  </si>
  <si>
    <t>КТ-52 "Тимирязево-Аксуат-Мичурино" км 16-19</t>
  </si>
  <si>
    <t>КТ-19 "Покровка-Ильинка-Мектеп" км 17-19</t>
  </si>
  <si>
    <t>КТ-33 "Пресновка-Архангелка-Троицкое" км 8,2-13,2</t>
  </si>
  <si>
    <t>2019, 2020</t>
  </si>
  <si>
    <t>2016-2018</t>
  </si>
  <si>
    <t>КТ-83 "Кишкенеколь-Тельжан-Мортык-Тлеусай-Каратерек"</t>
  </si>
  <si>
    <t>КТ-2 "Новокаменка-Боголюбово</t>
  </si>
  <si>
    <t>KTMM-23 "Кызыласкер-Раздольное"</t>
  </si>
  <si>
    <t>KTMM-322 "Подъезд к с.Дзержинское"</t>
  </si>
  <si>
    <t>KTUL-100 "Коктерек-Тоспа-Жаскайрат-Кайрат"</t>
  </si>
  <si>
    <t>КТНА-357"Подъезд к с.Алкаагаш"</t>
  </si>
  <si>
    <t>Заместитель акима, УПТАД, Аким района Шал акына</t>
  </si>
  <si>
    <t>Заместитель акима, УПТАД, Аким  района Шал акына</t>
  </si>
  <si>
    <t>KTKS-213 М-51 Гр.РФ (на Челябинск) гр РФ Кривозерка-Затон</t>
  </si>
  <si>
    <t>KTKS-181 подъезд к с.Виноградовка</t>
  </si>
  <si>
    <t>KTMC-63 "Новоселовка-Шукырколь"</t>
  </si>
  <si>
    <t>KTMC-63 "Шукырколь"-Беспаловка</t>
  </si>
  <si>
    <t>KTHA-42  "Ступинка-Жалтыр-Мерген"</t>
  </si>
  <si>
    <t>KTES-71  "Подьезд к селу Тарангул"</t>
  </si>
  <si>
    <t>KTKS 185 Подъезд к с.Кондратовка</t>
  </si>
  <si>
    <t xml:space="preserve">KTMC-94 "Дружба-Разгульное" </t>
  </si>
  <si>
    <t>КТМС-63 "Новоселовка-Шукурколь"</t>
  </si>
  <si>
    <t>KTKS 208 Подъезд к с. Малое Белое</t>
  </si>
  <si>
    <t>458023028  458023015 495023028 495023015</t>
  </si>
  <si>
    <t xml:space="preserve">2017-2018 </t>
  </si>
  <si>
    <t>Заместитель акима, УПИИР, отраслевые управления</t>
  </si>
  <si>
    <t>Заместитель акима, УПИИР, ТОО "РимКазАгро" (по согласованию)</t>
  </si>
  <si>
    <t>Заместитель акима, УПИИР, филиал ТОО "Масло-Дел", г.Петропавловск (по согласованию)</t>
  </si>
  <si>
    <t>Заместитель акима, УПИИР, АО "ПЗТМ"(по согласованию)</t>
  </si>
  <si>
    <t>Заместитель акима, УПИИР, АО "Завод им. Кирова"(по согласованию)</t>
  </si>
  <si>
    <t>Заместитель акима, УПИИР, финансовые институты</t>
  </si>
  <si>
    <t>Заместитель акима, УПИИР,  финансовые институты</t>
  </si>
  <si>
    <t xml:space="preserve">Заместитель акима, УПИИР </t>
  </si>
  <si>
    <t>5</t>
  </si>
  <si>
    <t>Реализация проекта по производству ламинированной фанеры ТОО "Северный Фанерный Комбинат"</t>
  </si>
  <si>
    <t>Заместитель акима, УПИИР, ТОО "Северный Фанерный Комбинат"(по согласованию)</t>
  </si>
  <si>
    <t>6</t>
  </si>
  <si>
    <t>Реализация проекта по производству полипропиленовой тары ТОО "SMB Group"</t>
  </si>
  <si>
    <t>Заместитель акима, УПИИР, ТОО "SMB Group"(по согласованию)</t>
  </si>
  <si>
    <t>266.010.015</t>
  </si>
  <si>
    <t>266.010.011</t>
  </si>
  <si>
    <t>266.011.015</t>
  </si>
  <si>
    <t>266.011.011</t>
  </si>
  <si>
    <t>266.005.015</t>
  </si>
  <si>
    <t>266.082.011</t>
  </si>
  <si>
    <t>266.005.011</t>
  </si>
  <si>
    <t>Организация и проведение премии "Жомарт Жүрек"</t>
  </si>
  <si>
    <t>266.008.015</t>
  </si>
  <si>
    <t xml:space="preserve">Интернет-порталы </t>
  </si>
  <si>
    <t>Создание и сопровождение интернет-ресурсов управления</t>
  </si>
  <si>
    <t>266.004.015</t>
  </si>
  <si>
    <t>Изготовление презентационного материала</t>
  </si>
  <si>
    <t>Организация онлайн продвижения Имантауско-Шалкарской курортной зоны в социальных сетях</t>
  </si>
  <si>
    <t>266.021.015</t>
  </si>
  <si>
    <t>Строительство круглогодичных баз отдыха "Адель", "Имантау" и "Тихая заводь"</t>
  </si>
  <si>
    <t>Заместитель акима, УПИИР, акимат Айыртауского района</t>
  </si>
  <si>
    <t>Изготовление презентационного материала и организация рекламной кампании</t>
  </si>
  <si>
    <t>Обеспечить проведение мониторинга опасных по возникновению паводков и других характерных для территории  видов ЧС природного характера</t>
  </si>
  <si>
    <t>736.014.000                         120.014.015</t>
  </si>
  <si>
    <t>Заместитель акима, Аппарат акима области, ДЧС СКО, Акиматы районов и  г.Петропавловска, собственники ГТС</t>
  </si>
  <si>
    <t xml:space="preserve">Заместитель акима, Аппарат акима области,  акиматы районов </t>
  </si>
  <si>
    <t>Заместитель акима, Аппарат акима области, ДЧС СКО, Акиматы районов и г. Петропавловска</t>
  </si>
  <si>
    <t>Заместитель акима, УПИИР, УГЗ</t>
  </si>
  <si>
    <t>Заместитель акима, УПИИР,  УГЗ</t>
  </si>
  <si>
    <t>2/2</t>
  </si>
  <si>
    <t>748016015, 748113015 748113011, 748088005</t>
  </si>
  <si>
    <t>748007015, 748008015, 748009015,748001015</t>
  </si>
  <si>
    <t>748032015, 74801015, 748007015, 2748005015, 748009015, 748010015</t>
  </si>
  <si>
    <t>Заместитель акима, УКРЯАД</t>
  </si>
  <si>
    <t>МБ, РБ</t>
  </si>
  <si>
    <t>Проработка вопроса строительства 4-х школ (2 ед.- взамен аварийных школ на 720 мест в Тайыншинском районе , 2 ед.-для ликвидации трехсменного обучения на 900 мест в Аккайынском районе и г.Петропавловске)</t>
  </si>
  <si>
    <t>Ремонт школы, приобретение и установка оборудования</t>
  </si>
  <si>
    <t>451-002-100</t>
  </si>
  <si>
    <t>451-002-011</t>
  </si>
  <si>
    <t>451-002-102</t>
  </si>
  <si>
    <t>Подготовка документации к реализации проекта «Передача в доверительное управление для модернизации и создания Комбинированной организации образования «Бескольская школа-интернат-колледж» имущества КГУ «Бескольская средняя школа-гимназия» в с.Бесколь Кызылжарского района»</t>
  </si>
  <si>
    <t xml:space="preserve">Подготовка документации к реализации проекта "Передача имущества столовых учреждений образования Северо-Казахстанской области в доверительное управление для модернизации и эксплуатации" </t>
  </si>
  <si>
    <t>Укрепление материально-технической базы и капитальный ремонт медицинских организаций  и организаций образования в системе здравоохранения</t>
  </si>
  <si>
    <t>253-033-015                          253-047-015                                       253-030-000                                    253-058-015                          253-034-015</t>
  </si>
  <si>
    <t>253-047-005</t>
  </si>
  <si>
    <t>253043-011                        253-044-011</t>
  </si>
  <si>
    <t>253-047-011                                           253-033-011                                253-058-011</t>
  </si>
  <si>
    <t>253-023-000                       253-043-015                         253-044-000                     253-057-015</t>
  </si>
  <si>
    <r>
      <t xml:space="preserve">ДИ </t>
    </r>
    <r>
      <rPr>
        <b/>
        <sz val="9"/>
        <rFont val="Times New Roman"/>
        <family val="1"/>
        <charset val="204"/>
      </rPr>
      <t>(внутренний займ)</t>
    </r>
  </si>
  <si>
    <t xml:space="preserve">2016-2020 </t>
  </si>
  <si>
    <t>Строительство и реконструкция сельских объектов водоснабжения и  водоотведения</t>
  </si>
  <si>
    <t xml:space="preserve">Исполнение инвестиционной программы ТОО "Кызылжар су"  по реконструкции и модернизации сетей водоснабжения и водоотведения </t>
  </si>
  <si>
    <t>Подготовка докуметации</t>
  </si>
  <si>
    <t>741.050.011</t>
  </si>
  <si>
    <t>741.050.015</t>
  </si>
  <si>
    <t xml:space="preserve">288.009.015           288.014.015        288.114.015 </t>
  </si>
  <si>
    <t>464.040.015  464.009.015</t>
  </si>
  <si>
    <t>252.003.000</t>
  </si>
  <si>
    <t>288.014.011, 288.114.011</t>
  </si>
  <si>
    <t>от 4 декабря  2020 года № 324</t>
  </si>
  <si>
    <t>УПТАД  – Управление пассажирского транспорта и автомобильных дорог акимата Северо-Казахстанской области</t>
  </si>
  <si>
    <t>УСАГ  – Управление строительства, архитектуры и градостроительства акимата Северо-Казахстанской области</t>
  </si>
  <si>
    <t>УО  – Управление образования акимата Северо-Казахстанской области</t>
  </si>
  <si>
    <t xml:space="preserve">РОСХ  – Районные отелы сельского хозяйства </t>
  </si>
  <si>
    <t>УЭЖКХ - Управление энергетики и жилищно-коммунального хозяйства акимата Северо-Казахстанской области</t>
  </si>
  <si>
    <t>УЗ  - Управление здравоохранения акимата Северо-Казахстанской области</t>
  </si>
  <si>
    <t>УКЗСП - Управление координации  занятости и социальных программ акимата Северо-Казахстанской области</t>
  </si>
  <si>
    <t>УФ - Управление финансов  акимата Северо-Казахстанской области</t>
  </si>
  <si>
    <t>УЭ - Управление экономики акимата  Северо-Казахстанской области</t>
  </si>
  <si>
    <t>ДП – Департамент полиции Северо-Казахстанской области</t>
  </si>
  <si>
    <t>УПРРП – Управление природных ресурсов и регулирования природопользования  акимата Северо-Казахстанской области</t>
  </si>
  <si>
    <t>УГИТ - Управление государственной инспекции труда акимата Северо-Казахстанской области</t>
  </si>
  <si>
    <t>УПИИР  – Управление предпринимательства и индустриально-инновационного развития акимата Северо-Казахстанской области</t>
  </si>
  <si>
    <t>УСХ  – Управление сельского хозяйства и земельных отношений акимата Северо-Казахстанской области</t>
  </si>
  <si>
    <t>Заместитель акима, УО, УСАГ</t>
  </si>
  <si>
    <t>Заместитель акима, УЗ, УСАГ</t>
  </si>
  <si>
    <t>Заместитель акима, УКЗСП, УСАГ, акимы районов (города)</t>
  </si>
  <si>
    <t xml:space="preserve">УФКиС  – Управление физической культуры и спорта акимата Северо-Казахстанской области </t>
  </si>
  <si>
    <t>УКРЯАД  – Управление культуры, развития языков и архивного дела</t>
  </si>
  <si>
    <t>ДЧС СКО - Департамента по чрезвычайным ситуациям Северо-Казахстанской области Комитета по чрезвычайным ситуациям МВД Республики Казахстан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</si>
</sst>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"/>
    <numFmt numFmtId="168" formatCode="#,##0.0"/>
    <numFmt numFmtId="169" formatCode="0.000"/>
    <numFmt numFmtId="170" formatCode="_-* #,##0.0_р_._-;\-* #,##0.0_р_._-;_-* &quot;-&quot;_р_._-;_-@_-"/>
    <numFmt numFmtId="171" formatCode="_-* #,##0.0_р_._-;\-* #,##0.0_р_._-;_-* &quot;-&quot;?_р_._-;_-@_-"/>
  </numFmts>
  <fonts count="46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sz val="16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21" fillId="0" borderId="0">
      <alignment horizontal="left" vertical="top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165" fontId="22" fillId="0" borderId="0" applyFon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23" fillId="0" borderId="0"/>
    <xf numFmtId="0" fontId="24" fillId="0" borderId="0"/>
    <xf numFmtId="0" fontId="23" fillId="0" borderId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3" fillId="0" borderId="0"/>
    <xf numFmtId="0" fontId="22" fillId="0" borderId="0">
      <alignment horizontal="center"/>
    </xf>
    <xf numFmtId="0" fontId="22" fillId="0" borderId="0">
      <alignment horizontal="center"/>
    </xf>
    <xf numFmtId="0" fontId="26" fillId="0" borderId="0"/>
    <xf numFmtId="0" fontId="22" fillId="0" borderId="0"/>
    <xf numFmtId="0" fontId="22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41" fillId="0" borderId="0"/>
    <xf numFmtId="0" fontId="23" fillId="0" borderId="0"/>
    <xf numFmtId="166" fontId="22" fillId="0" borderId="0" applyFont="0" applyFill="0" applyBorder="0" applyAlignment="0" applyProtection="0"/>
  </cellStyleXfs>
  <cellXfs count="488">
    <xf numFmtId="0" fontId="0" fillId="0" borderId="0" xfId="0"/>
    <xf numFmtId="0" fontId="20" fillId="16" borderId="10" xfId="0" applyFont="1" applyFill="1" applyBorder="1" applyAlignment="1">
      <alignment horizontal="center" vertical="top" wrapText="1"/>
    </xf>
    <xf numFmtId="0" fontId="20" fillId="17" borderId="10" xfId="0" applyFont="1" applyFill="1" applyBorder="1" applyAlignment="1">
      <alignment horizontal="center" vertical="top" wrapText="1"/>
    </xf>
    <xf numFmtId="0" fontId="20" fillId="17" borderId="10" xfId="0" applyFont="1" applyFill="1" applyBorder="1" applyAlignment="1">
      <alignment horizontal="center" vertical="center" wrapText="1"/>
    </xf>
    <xf numFmtId="0" fontId="20" fillId="17" borderId="10" xfId="29" applyFont="1" applyFill="1" applyBorder="1" applyAlignment="1">
      <alignment vertical="top"/>
    </xf>
    <xf numFmtId="0" fontId="19" fillId="17" borderId="10" xfId="29" applyFont="1" applyFill="1" applyBorder="1"/>
    <xf numFmtId="167" fontId="20" fillId="16" borderId="12" xfId="29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19" fillId="18" borderId="12" xfId="29" applyFont="1" applyFill="1" applyBorder="1" applyAlignment="1">
      <alignment horizontal="center" wrapText="1"/>
    </xf>
    <xf numFmtId="0" fontId="20" fillId="18" borderId="0" xfId="29" applyFont="1" applyFill="1" applyBorder="1" applyAlignment="1">
      <alignment vertical="top" wrapText="1"/>
    </xf>
    <xf numFmtId="0" fontId="20" fillId="19" borderId="13" xfId="29" applyFont="1" applyFill="1" applyBorder="1" applyAlignment="1">
      <alignment horizontal="center" vertical="top" wrapText="1"/>
    </xf>
    <xf numFmtId="0" fontId="20" fillId="19" borderId="17" xfId="29" applyFont="1" applyFill="1" applyBorder="1" applyAlignment="1">
      <alignment vertical="top" wrapText="1"/>
    </xf>
    <xf numFmtId="0" fontId="20" fillId="19" borderId="10" xfId="29" applyFont="1" applyFill="1" applyBorder="1" applyAlignment="1">
      <alignment vertical="top" wrapText="1"/>
    </xf>
    <xf numFmtId="0" fontId="19" fillId="19" borderId="10" xfId="29" applyFont="1" applyFill="1" applyBorder="1" applyAlignment="1">
      <alignment horizontal="center" vertical="center"/>
    </xf>
    <xf numFmtId="167" fontId="20" fillId="17" borderId="12" xfId="29" applyNumberFormat="1" applyFont="1" applyFill="1" applyBorder="1" applyAlignment="1">
      <alignment horizontal="center" vertical="center" wrapText="1"/>
    </xf>
    <xf numFmtId="0" fontId="20" fillId="19" borderId="12" xfId="29" applyFont="1" applyFill="1" applyBorder="1" applyAlignment="1">
      <alignment vertical="top"/>
    </xf>
    <xf numFmtId="0" fontId="20" fillId="19" borderId="13" xfId="29" applyFont="1" applyFill="1" applyBorder="1" applyAlignment="1">
      <alignment vertical="top"/>
    </xf>
    <xf numFmtId="0" fontId="20" fillId="19" borderId="17" xfId="29" applyFont="1" applyFill="1" applyBorder="1" applyAlignment="1">
      <alignment vertical="top"/>
    </xf>
    <xf numFmtId="0" fontId="19" fillId="18" borderId="0" xfId="29" applyFont="1" applyFill="1"/>
    <xf numFmtId="0" fontId="19" fillId="18" borderId="0" xfId="29" applyFont="1" applyFill="1" applyAlignment="1">
      <alignment horizontal="center"/>
    </xf>
    <xf numFmtId="0" fontId="20" fillId="16" borderId="10" xfId="29" applyFont="1" applyFill="1" applyBorder="1" applyAlignment="1">
      <alignment vertical="center"/>
    </xf>
    <xf numFmtId="0" fontId="20" fillId="16" borderId="10" xfId="29" applyFont="1" applyFill="1" applyBorder="1" applyAlignment="1">
      <alignment horizontal="center" vertical="center"/>
    </xf>
    <xf numFmtId="0" fontId="20" fillId="16" borderId="10" xfId="29" applyFont="1" applyFill="1" applyBorder="1" applyAlignment="1">
      <alignment vertical="top"/>
    </xf>
    <xf numFmtId="0" fontId="19" fillId="16" borderId="10" xfId="29" applyFont="1" applyFill="1" applyBorder="1"/>
    <xf numFmtId="167" fontId="20" fillId="16" borderId="10" xfId="29" applyNumberFormat="1" applyFont="1" applyFill="1" applyBorder="1" applyAlignment="1">
      <alignment horizontal="center" vertical="center"/>
    </xf>
    <xf numFmtId="0" fontId="19" fillId="17" borderId="10" xfId="29" applyFont="1" applyFill="1" applyBorder="1" applyAlignment="1">
      <alignment vertical="center"/>
    </xf>
    <xf numFmtId="0" fontId="20" fillId="17" borderId="10" xfId="29" applyFont="1" applyFill="1" applyBorder="1" applyAlignment="1">
      <alignment vertical="center"/>
    </xf>
    <xf numFmtId="0" fontId="20" fillId="17" borderId="10" xfId="29" applyFont="1" applyFill="1" applyBorder="1" applyAlignment="1">
      <alignment horizontal="center" vertical="center"/>
    </xf>
    <xf numFmtId="167" fontId="20" fillId="17" borderId="10" xfId="29" applyNumberFormat="1" applyFont="1" applyFill="1" applyBorder="1" applyAlignment="1">
      <alignment horizontal="center" vertical="center"/>
    </xf>
    <xf numFmtId="0" fontId="20" fillId="16" borderId="10" xfId="29" applyFont="1" applyFill="1" applyBorder="1" applyAlignment="1">
      <alignment horizontal="left" vertical="center"/>
    </xf>
    <xf numFmtId="0" fontId="19" fillId="16" borderId="0" xfId="29" applyFont="1" applyFill="1" applyAlignment="1">
      <alignment horizontal="center" vertical="center"/>
    </xf>
    <xf numFmtId="0" fontId="19" fillId="16" borderId="10" xfId="29" applyFont="1" applyFill="1" applyBorder="1" applyAlignment="1">
      <alignment horizontal="center" vertical="center"/>
    </xf>
    <xf numFmtId="0" fontId="19" fillId="16" borderId="10" xfId="29" applyFont="1" applyFill="1" applyBorder="1" applyAlignment="1">
      <alignment vertical="center"/>
    </xf>
    <xf numFmtId="167" fontId="20" fillId="16" borderId="12" xfId="29" applyNumberFormat="1" applyFont="1" applyFill="1" applyBorder="1" applyAlignment="1">
      <alignment horizontal="center" vertical="center"/>
    </xf>
    <xf numFmtId="0" fontId="19" fillId="19" borderId="10" xfId="29" applyFont="1" applyFill="1" applyBorder="1"/>
    <xf numFmtId="0" fontId="19" fillId="17" borderId="19" xfId="29" applyFont="1" applyFill="1" applyBorder="1" applyAlignment="1">
      <alignment horizontal="center" vertical="center"/>
    </xf>
    <xf numFmtId="0" fontId="20" fillId="17" borderId="12" xfId="29" applyFont="1" applyFill="1" applyBorder="1" applyAlignment="1">
      <alignment vertical="top"/>
    </xf>
    <xf numFmtId="0" fontId="20" fillId="17" borderId="13" xfId="29" applyFont="1" applyFill="1" applyBorder="1" applyAlignment="1">
      <alignment vertical="top" wrapText="1"/>
    </xf>
    <xf numFmtId="0" fontId="20" fillId="17" borderId="17" xfId="29" applyFont="1" applyFill="1" applyBorder="1" applyAlignment="1">
      <alignment vertical="top" wrapText="1"/>
    </xf>
    <xf numFmtId="0" fontId="20" fillId="17" borderId="10" xfId="29" applyFont="1" applyFill="1" applyBorder="1" applyAlignment="1">
      <alignment vertical="top" wrapText="1"/>
    </xf>
    <xf numFmtId="0" fontId="20" fillId="17" borderId="12" xfId="29" applyFont="1" applyFill="1" applyBorder="1" applyAlignment="1">
      <alignment vertical="top" wrapText="1"/>
    </xf>
    <xf numFmtId="0" fontId="20" fillId="18" borderId="10" xfId="0" applyFont="1" applyFill="1" applyBorder="1" applyAlignment="1">
      <alignment horizontal="center" vertical="center" wrapText="1"/>
    </xf>
    <xf numFmtId="0" fontId="20" fillId="17" borderId="12" xfId="29" applyFont="1" applyFill="1" applyBorder="1" applyAlignment="1"/>
    <xf numFmtId="0" fontId="20" fillId="17" borderId="13" xfId="29" applyFont="1" applyFill="1" applyBorder="1" applyAlignment="1"/>
    <xf numFmtId="0" fontId="20" fillId="17" borderId="17" xfId="29" applyFont="1" applyFill="1" applyBorder="1" applyAlignment="1"/>
    <xf numFmtId="0" fontId="19" fillId="17" borderId="10" xfId="29" applyFont="1" applyFill="1" applyBorder="1" applyAlignment="1">
      <alignment horizontal="center" vertical="center"/>
    </xf>
    <xf numFmtId="0" fontId="20" fillId="18" borderId="10" xfId="0" applyFont="1" applyFill="1" applyBorder="1" applyAlignment="1">
      <alignment horizontal="justify" vertical="top" wrapText="1"/>
    </xf>
    <xf numFmtId="0" fontId="19" fillId="19" borderId="11" xfId="29" applyFont="1" applyFill="1" applyBorder="1" applyAlignment="1">
      <alignment horizontal="center" vertical="center"/>
    </xf>
    <xf numFmtId="0" fontId="20" fillId="17" borderId="10" xfId="29" applyFont="1" applyFill="1" applyBorder="1" applyAlignment="1">
      <alignment horizontal="left" vertical="center"/>
    </xf>
    <xf numFmtId="167" fontId="19" fillId="17" borderId="10" xfId="29" applyNumberFormat="1" applyFont="1" applyFill="1" applyBorder="1"/>
    <xf numFmtId="0" fontId="20" fillId="19" borderId="12" xfId="29" applyFont="1" applyFill="1" applyBorder="1" applyAlignment="1">
      <alignment horizontal="center" vertical="center" wrapText="1"/>
    </xf>
    <xf numFmtId="0" fontId="19" fillId="19" borderId="10" xfId="29" applyFont="1" applyFill="1" applyBorder="1" applyAlignment="1">
      <alignment horizontal="center" vertical="center" wrapText="1"/>
    </xf>
    <xf numFmtId="0" fontId="20" fillId="18" borderId="0" xfId="29" applyFont="1" applyFill="1" applyAlignment="1">
      <alignment horizontal="center"/>
    </xf>
    <xf numFmtId="0" fontId="25" fillId="17" borderId="10" xfId="29" applyFont="1" applyFill="1" applyBorder="1"/>
    <xf numFmtId="0" fontId="20" fillId="18" borderId="10" xfId="0" applyFont="1" applyFill="1" applyBorder="1" applyAlignment="1">
      <alignment horizontal="center" vertical="top" wrapText="1"/>
    </xf>
    <xf numFmtId="0" fontId="20" fillId="19" borderId="10" xfId="0" applyFont="1" applyFill="1" applyBorder="1" applyAlignment="1">
      <alignment horizontal="center" vertical="top" wrapText="1"/>
    </xf>
    <xf numFmtId="0" fontId="20" fillId="19" borderId="12" xfId="0" applyFont="1" applyFill="1" applyBorder="1" applyAlignment="1">
      <alignment vertical="top" wrapText="1"/>
    </xf>
    <xf numFmtId="0" fontId="20" fillId="19" borderId="13" xfId="0" applyFont="1" applyFill="1" applyBorder="1" applyAlignment="1">
      <alignment vertical="top" wrapText="1"/>
    </xf>
    <xf numFmtId="0" fontId="20" fillId="19" borderId="17" xfId="0" applyFont="1" applyFill="1" applyBorder="1" applyAlignment="1">
      <alignment vertical="top" wrapText="1"/>
    </xf>
    <xf numFmtId="0" fontId="25" fillId="19" borderId="10" xfId="29" applyFont="1" applyFill="1" applyBorder="1"/>
    <xf numFmtId="0" fontId="20" fillId="17" borderId="19" xfId="29" applyFont="1" applyFill="1" applyBorder="1" applyAlignment="1">
      <alignment vertical="center"/>
    </xf>
    <xf numFmtId="0" fontId="20" fillId="17" borderId="19" xfId="29" applyFont="1" applyFill="1" applyBorder="1" applyAlignment="1">
      <alignment vertical="top"/>
    </xf>
    <xf numFmtId="0" fontId="20" fillId="17" borderId="19" xfId="0" applyFont="1" applyFill="1" applyBorder="1" applyAlignment="1">
      <alignment horizontal="center" vertical="top" wrapText="1"/>
    </xf>
    <xf numFmtId="167" fontId="20" fillId="17" borderId="19" xfId="29" applyNumberFormat="1" applyFont="1" applyFill="1" applyBorder="1" applyAlignment="1">
      <alignment horizontal="center" vertical="center"/>
    </xf>
    <xf numFmtId="167" fontId="20" fillId="17" borderId="18" xfId="29" applyNumberFormat="1" applyFont="1" applyFill="1" applyBorder="1" applyAlignment="1">
      <alignment horizontal="center" vertical="center" wrapText="1"/>
    </xf>
    <xf numFmtId="0" fontId="25" fillId="17" borderId="19" xfId="29" applyFont="1" applyFill="1" applyBorder="1"/>
    <xf numFmtId="0" fontId="30" fillId="16" borderId="10" xfId="29" applyFont="1" applyFill="1" applyBorder="1" applyAlignment="1">
      <alignment horizontal="left" vertical="center"/>
    </xf>
    <xf numFmtId="0" fontId="25" fillId="16" borderId="0" xfId="29" applyFont="1" applyFill="1" applyAlignment="1">
      <alignment horizontal="center" vertical="center"/>
    </xf>
    <xf numFmtId="0" fontId="32" fillId="16" borderId="10" xfId="29" applyFont="1" applyFill="1" applyBorder="1" applyAlignment="1">
      <alignment horizontal="center" vertical="center"/>
    </xf>
    <xf numFmtId="0" fontId="32" fillId="16" borderId="10" xfId="29" applyFont="1" applyFill="1" applyBorder="1" applyAlignment="1">
      <alignment vertical="center"/>
    </xf>
    <xf numFmtId="167" fontId="30" fillId="16" borderId="12" xfId="29" applyNumberFormat="1" applyFont="1" applyFill="1" applyBorder="1" applyAlignment="1">
      <alignment horizontal="center" vertical="center"/>
    </xf>
    <xf numFmtId="0" fontId="25" fillId="16" borderId="10" xfId="29" applyFont="1" applyFill="1" applyBorder="1"/>
    <xf numFmtId="0" fontId="19" fillId="17" borderId="10" xfId="0" applyFont="1" applyFill="1" applyBorder="1" applyAlignment="1">
      <alignment horizontal="left" vertical="top" wrapText="1"/>
    </xf>
    <xf numFmtId="0" fontId="20" fillId="17" borderId="12" xfId="0" applyFont="1" applyFill="1" applyBorder="1" applyAlignment="1">
      <alignment vertical="top"/>
    </xf>
    <xf numFmtId="0" fontId="20" fillId="17" borderId="13" xfId="0" applyFont="1" applyFill="1" applyBorder="1" applyAlignment="1">
      <alignment vertical="top" wrapText="1"/>
    </xf>
    <xf numFmtId="0" fontId="20" fillId="17" borderId="17" xfId="0" applyFont="1" applyFill="1" applyBorder="1" applyAlignment="1">
      <alignment vertical="top" wrapText="1"/>
    </xf>
    <xf numFmtId="167" fontId="20" fillId="18" borderId="10" xfId="0" applyNumberFormat="1" applyFont="1" applyFill="1" applyBorder="1" applyAlignment="1">
      <alignment horizontal="center" vertical="top" wrapText="1"/>
    </xf>
    <xf numFmtId="0" fontId="19" fillId="19" borderId="10" xfId="0" applyFont="1" applyFill="1" applyBorder="1" applyAlignment="1">
      <alignment horizontal="left" vertical="top" wrapText="1"/>
    </xf>
    <xf numFmtId="0" fontId="20" fillId="19" borderId="12" xfId="29" applyFont="1" applyFill="1" applyBorder="1" applyAlignment="1">
      <alignment wrapText="1"/>
    </xf>
    <xf numFmtId="0" fontId="20" fillId="19" borderId="13" xfId="29" applyFont="1" applyFill="1" applyBorder="1" applyAlignment="1">
      <alignment wrapText="1"/>
    </xf>
    <xf numFmtId="0" fontId="20" fillId="19" borderId="17" xfId="29" applyFont="1" applyFill="1" applyBorder="1" applyAlignment="1">
      <alignment wrapText="1"/>
    </xf>
    <xf numFmtId="0" fontId="19" fillId="16" borderId="10" xfId="0" applyFont="1" applyFill="1" applyBorder="1" applyAlignment="1">
      <alignment horizontal="left" vertical="top" wrapText="1"/>
    </xf>
    <xf numFmtId="0" fontId="20" fillId="17" borderId="13" xfId="29" applyFont="1" applyFill="1" applyBorder="1" applyAlignment="1">
      <alignment vertical="top"/>
    </xf>
    <xf numFmtId="0" fontId="20" fillId="17" borderId="17" xfId="29" applyFont="1" applyFill="1" applyBorder="1" applyAlignment="1">
      <alignment vertical="top"/>
    </xf>
    <xf numFmtId="0" fontId="20" fillId="19" borderId="12" xfId="29" applyFont="1" applyFill="1" applyBorder="1" applyAlignment="1"/>
    <xf numFmtId="0" fontId="20" fillId="19" borderId="13" xfId="29" applyFont="1" applyFill="1" applyBorder="1" applyAlignment="1"/>
    <xf numFmtId="0" fontId="20" fillId="19" borderId="17" xfId="29" applyFont="1" applyFill="1" applyBorder="1" applyAlignment="1"/>
    <xf numFmtId="167" fontId="20" fillId="17" borderId="12" xfId="29" applyNumberFormat="1" applyFont="1" applyFill="1" applyBorder="1" applyAlignment="1">
      <alignment horizontal="center" vertical="center"/>
    </xf>
    <xf numFmtId="0" fontId="25" fillId="15" borderId="0" xfId="29" applyFont="1" applyFill="1"/>
    <xf numFmtId="0" fontId="20" fillId="17" borderId="13" xfId="29" applyFont="1" applyFill="1" applyBorder="1" applyAlignment="1">
      <alignment wrapText="1"/>
    </xf>
    <xf numFmtId="0" fontId="20" fillId="17" borderId="17" xfId="29" applyFont="1" applyFill="1" applyBorder="1" applyAlignment="1">
      <alignment wrapText="1"/>
    </xf>
    <xf numFmtId="0" fontId="30" fillId="17" borderId="10" xfId="29" applyFont="1" applyFill="1" applyBorder="1" applyAlignment="1">
      <alignment horizontal="left" vertical="center"/>
    </xf>
    <xf numFmtId="0" fontId="30" fillId="17" borderId="10" xfId="29" applyFont="1" applyFill="1" applyBorder="1" applyAlignment="1">
      <alignment horizontal="center" vertical="center"/>
    </xf>
    <xf numFmtId="167" fontId="25" fillId="17" borderId="10" xfId="29" applyNumberFormat="1" applyFont="1" applyFill="1" applyBorder="1"/>
    <xf numFmtId="0" fontId="29" fillId="18" borderId="0" xfId="29" applyFont="1" applyFill="1" applyAlignment="1">
      <alignment horizontal="right" indent="2"/>
    </xf>
    <xf numFmtId="0" fontId="19" fillId="18" borderId="0" xfId="29" applyFont="1" applyFill="1" applyBorder="1" applyAlignment="1">
      <alignment horizontal="center" wrapText="1"/>
    </xf>
    <xf numFmtId="0" fontId="20" fillId="17" borderId="12" xfId="29" applyFont="1" applyFill="1" applyBorder="1" applyAlignment="1">
      <alignment wrapText="1"/>
    </xf>
    <xf numFmtId="0" fontId="19" fillId="17" borderId="11" xfId="29" applyFont="1" applyFill="1" applyBorder="1" applyAlignment="1">
      <alignment vertical="center"/>
    </xf>
    <xf numFmtId="0" fontId="19" fillId="19" borderId="10" xfId="29" applyFont="1" applyFill="1" applyBorder="1" applyAlignment="1">
      <alignment vertical="center"/>
    </xf>
    <xf numFmtId="167" fontId="20" fillId="17" borderId="10" xfId="29" applyNumberFormat="1" applyFont="1" applyFill="1" applyBorder="1" applyAlignment="1">
      <alignment horizontal="center" vertical="center" wrapText="1"/>
    </xf>
    <xf numFmtId="0" fontId="20" fillId="16" borderId="10" xfId="29" applyFont="1" applyFill="1" applyBorder="1"/>
    <xf numFmtId="167" fontId="20" fillId="16" borderId="10" xfId="29" applyNumberFormat="1" applyFont="1" applyFill="1" applyBorder="1" applyAlignment="1">
      <alignment horizontal="center" vertical="center" wrapText="1"/>
    </xf>
    <xf numFmtId="0" fontId="19" fillId="17" borderId="10" xfId="0" applyFont="1" applyFill="1" applyBorder="1" applyAlignment="1">
      <alignment horizontal="center" vertical="top" wrapText="1"/>
    </xf>
    <xf numFmtId="0" fontId="22" fillId="17" borderId="13" xfId="0" applyFont="1" applyFill="1" applyBorder="1" applyAlignment="1">
      <alignment vertical="top" wrapText="1"/>
    </xf>
    <xf numFmtId="0" fontId="35" fillId="17" borderId="13" xfId="0" applyFont="1" applyFill="1" applyBorder="1" applyAlignment="1">
      <alignment vertical="top" wrapText="1"/>
    </xf>
    <xf numFmtId="0" fontId="22" fillId="17" borderId="17" xfId="0" applyFont="1" applyFill="1" applyBorder="1" applyAlignment="1">
      <alignment vertical="top" wrapText="1"/>
    </xf>
    <xf numFmtId="0" fontId="19" fillId="17" borderId="11" xfId="29" applyFont="1" applyFill="1" applyBorder="1" applyAlignment="1">
      <alignment horizontal="center" vertical="center"/>
    </xf>
    <xf numFmtId="0" fontId="20" fillId="17" borderId="15" xfId="29" applyFont="1" applyFill="1" applyBorder="1" applyAlignment="1">
      <alignment vertical="top" wrapText="1"/>
    </xf>
    <xf numFmtId="0" fontId="20" fillId="17" borderId="14" xfId="29" applyFont="1" applyFill="1" applyBorder="1" applyAlignment="1">
      <alignment vertical="top" wrapText="1"/>
    </xf>
    <xf numFmtId="0" fontId="20" fillId="17" borderId="20" xfId="29" applyFont="1" applyFill="1" applyBorder="1" applyAlignment="1">
      <alignment vertical="top" wrapText="1"/>
    </xf>
    <xf numFmtId="0" fontId="19" fillId="19" borderId="18" xfId="29" applyFont="1" applyFill="1" applyBorder="1" applyAlignment="1">
      <alignment horizontal="center" vertical="top"/>
    </xf>
    <xf numFmtId="0" fontId="20" fillId="19" borderId="18" xfId="0" applyFont="1" applyFill="1" applyBorder="1" applyAlignment="1">
      <alignment vertical="center" wrapText="1"/>
    </xf>
    <xf numFmtId="0" fontId="20" fillId="19" borderId="22" xfId="0" applyFont="1" applyFill="1" applyBorder="1" applyAlignment="1">
      <alignment vertical="center" wrapText="1"/>
    </xf>
    <xf numFmtId="0" fontId="20" fillId="19" borderId="21" xfId="0" applyFont="1" applyFill="1" applyBorder="1" applyAlignment="1">
      <alignment vertical="center" wrapText="1"/>
    </xf>
    <xf numFmtId="0" fontId="19" fillId="17" borderId="10" xfId="29" applyFont="1" applyFill="1" applyBorder="1" applyAlignment="1">
      <alignment horizontal="center" vertical="top"/>
    </xf>
    <xf numFmtId="0" fontId="20" fillId="17" borderId="10" xfId="29" applyFont="1" applyFill="1" applyBorder="1" applyAlignment="1">
      <alignment horizontal="left" vertical="top"/>
    </xf>
    <xf numFmtId="167" fontId="20" fillId="17" borderId="12" xfId="29" applyNumberFormat="1" applyFont="1" applyFill="1" applyBorder="1" applyAlignment="1">
      <alignment horizontal="center"/>
    </xf>
    <xf numFmtId="167" fontId="20" fillId="17" borderId="10" xfId="29" applyNumberFormat="1" applyFont="1" applyFill="1" applyBorder="1" applyAlignment="1">
      <alignment horizontal="center"/>
    </xf>
    <xf numFmtId="0" fontId="20" fillId="17" borderId="11" xfId="0" applyFont="1" applyFill="1" applyBorder="1" applyAlignment="1">
      <alignment horizontal="left" vertical="center" wrapText="1"/>
    </xf>
    <xf numFmtId="0" fontId="20" fillId="17" borderId="16" xfId="0" applyFont="1" applyFill="1" applyBorder="1" applyAlignment="1">
      <alignment horizontal="left" vertical="center" wrapText="1"/>
    </xf>
    <xf numFmtId="0" fontId="19" fillId="16" borderId="15" xfId="29" applyFont="1" applyFill="1" applyBorder="1" applyAlignment="1">
      <alignment horizontal="center" vertical="top"/>
    </xf>
    <xf numFmtId="0" fontId="20" fillId="16" borderId="11" xfId="0" applyFont="1" applyFill="1" applyBorder="1" applyAlignment="1">
      <alignment horizontal="left" vertical="center" wrapText="1"/>
    </xf>
    <xf numFmtId="0" fontId="20" fillId="16" borderId="12" xfId="0" applyFont="1" applyFill="1" applyBorder="1" applyAlignment="1">
      <alignment horizontal="center" vertical="center" wrapText="1"/>
    </xf>
    <xf numFmtId="167" fontId="20" fillId="16" borderId="10" xfId="29" applyNumberFormat="1" applyFont="1" applyFill="1" applyBorder="1" applyAlignment="1">
      <alignment horizontal="center"/>
    </xf>
    <xf numFmtId="0" fontId="19" fillId="16" borderId="12" xfId="29" applyFont="1" applyFill="1" applyBorder="1" applyAlignment="1">
      <alignment horizontal="center" vertical="top"/>
    </xf>
    <xf numFmtId="0" fontId="19" fillId="17" borderId="10" xfId="29" applyFont="1" applyFill="1" applyBorder="1" applyAlignment="1">
      <alignment horizontal="center" vertical="center" wrapText="1"/>
    </xf>
    <xf numFmtId="0" fontId="20" fillId="17" borderId="13" xfId="29" applyFont="1" applyFill="1" applyBorder="1" applyAlignment="1">
      <alignment horizontal="left" vertical="top"/>
    </xf>
    <xf numFmtId="0" fontId="20" fillId="17" borderId="17" xfId="29" applyFont="1" applyFill="1" applyBorder="1" applyAlignment="1">
      <alignment horizontal="left" vertical="top"/>
    </xf>
    <xf numFmtId="0" fontId="25" fillId="17" borderId="10" xfId="29" applyFont="1" applyFill="1" applyBorder="1" applyAlignment="1">
      <alignment horizontal="center" vertical="center" wrapText="1"/>
    </xf>
    <xf numFmtId="0" fontId="20" fillId="17" borderId="12" xfId="0" applyFont="1" applyFill="1" applyBorder="1" applyAlignment="1">
      <alignment horizontal="left" vertical="center"/>
    </xf>
    <xf numFmtId="0" fontId="20" fillId="17" borderId="13" xfId="0" applyFont="1" applyFill="1" applyBorder="1" applyAlignment="1">
      <alignment horizontal="left" vertical="center"/>
    </xf>
    <xf numFmtId="0" fontId="19" fillId="17" borderId="10" xfId="29" applyFont="1" applyFill="1" applyBorder="1" applyAlignment="1">
      <alignment horizontal="left" vertical="center"/>
    </xf>
    <xf numFmtId="0" fontId="20" fillId="19" borderId="10" xfId="29" applyFont="1" applyFill="1" applyBorder="1" applyAlignment="1">
      <alignment horizontal="center" vertical="center"/>
    </xf>
    <xf numFmtId="0" fontId="20" fillId="17" borderId="13" xfId="29" applyFont="1" applyFill="1" applyBorder="1" applyAlignment="1">
      <alignment horizontal="left"/>
    </xf>
    <xf numFmtId="0" fontId="20" fillId="17" borderId="17" xfId="29" applyFont="1" applyFill="1" applyBorder="1" applyAlignment="1">
      <alignment horizontal="left"/>
    </xf>
    <xf numFmtId="0" fontId="20" fillId="17" borderId="10" xfId="29" applyFont="1" applyFill="1" applyBorder="1" applyAlignment="1">
      <alignment horizontal="center" vertical="center" wrapText="1"/>
    </xf>
    <xf numFmtId="0" fontId="20" fillId="16" borderId="10" xfId="29" applyFont="1" applyFill="1" applyBorder="1" applyAlignment="1">
      <alignment horizontal="center" vertical="center" wrapText="1"/>
    </xf>
    <xf numFmtId="0" fontId="20" fillId="17" borderId="10" xfId="29" applyFont="1" applyFill="1" applyBorder="1" applyAlignment="1">
      <alignment horizontal="left" vertical="top" wrapText="1"/>
    </xf>
    <xf numFmtId="0" fontId="20" fillId="17" borderId="17" xfId="0" applyFont="1" applyFill="1" applyBorder="1" applyAlignment="1">
      <alignment horizontal="left" vertical="center"/>
    </xf>
    <xf numFmtId="0" fontId="19" fillId="19" borderId="10" xfId="0" applyFont="1" applyFill="1" applyBorder="1" applyAlignment="1">
      <alignment horizontal="center" vertical="center" wrapText="1"/>
    </xf>
    <xf numFmtId="0" fontId="19" fillId="17" borderId="11" xfId="29" applyFont="1" applyFill="1" applyBorder="1" applyAlignment="1">
      <alignment horizontal="center" vertical="center" wrapText="1"/>
    </xf>
    <xf numFmtId="0" fontId="20" fillId="17" borderId="11" xfId="29" applyFont="1" applyFill="1" applyBorder="1" applyAlignment="1">
      <alignment horizontal="center" vertical="center"/>
    </xf>
    <xf numFmtId="0" fontId="19" fillId="16" borderId="10" xfId="29" applyFont="1" applyFill="1" applyBorder="1" applyAlignment="1">
      <alignment horizontal="center" vertical="center" wrapText="1"/>
    </xf>
    <xf numFmtId="2" fontId="20" fillId="16" borderId="10" xfId="29" applyNumberFormat="1" applyFont="1" applyFill="1" applyBorder="1" applyAlignment="1">
      <alignment horizontal="center" vertical="center"/>
    </xf>
    <xf numFmtId="0" fontId="20" fillId="19" borderId="12" xfId="29" applyFont="1" applyFill="1" applyBorder="1" applyAlignment="1">
      <alignment vertical="top" wrapText="1"/>
    </xf>
    <xf numFmtId="0" fontId="20" fillId="19" borderId="13" xfId="29" applyFont="1" applyFill="1" applyBorder="1" applyAlignment="1">
      <alignment vertical="top" wrapText="1"/>
    </xf>
    <xf numFmtId="0" fontId="20" fillId="16" borderId="10" xfId="29" applyFont="1" applyFill="1" applyBorder="1" applyAlignment="1">
      <alignment horizontal="left" vertical="top"/>
    </xf>
    <xf numFmtId="1" fontId="19" fillId="16" borderId="12" xfId="29" applyNumberFormat="1" applyFont="1" applyFill="1" applyBorder="1" applyAlignment="1">
      <alignment horizontal="center" vertical="center"/>
    </xf>
    <xf numFmtId="0" fontId="19" fillId="16" borderId="12" xfId="29" applyFont="1" applyFill="1" applyBorder="1" applyAlignment="1">
      <alignment horizontal="center" vertical="center"/>
    </xf>
    <xf numFmtId="167" fontId="20" fillId="16" borderId="10" xfId="29" applyNumberFormat="1" applyFont="1" applyFill="1" applyBorder="1" applyAlignment="1">
      <alignment vertical="center"/>
    </xf>
    <xf numFmtId="0" fontId="32" fillId="17" borderId="10" xfId="29" applyFont="1" applyFill="1" applyBorder="1" applyAlignment="1">
      <alignment horizontal="center" vertical="center" wrapText="1"/>
    </xf>
    <xf numFmtId="0" fontId="30" fillId="17" borderId="10" xfId="29" applyFont="1" applyFill="1" applyBorder="1"/>
    <xf numFmtId="0" fontId="30" fillId="17" borderId="10" xfId="29" applyFont="1" applyFill="1" applyBorder="1" applyAlignment="1">
      <alignment horizontal="center"/>
    </xf>
    <xf numFmtId="167" fontId="30" fillId="17" borderId="10" xfId="29" applyNumberFormat="1" applyFont="1" applyFill="1" applyBorder="1" applyAlignment="1">
      <alignment horizontal="center" vertical="center"/>
    </xf>
    <xf numFmtId="0" fontId="32" fillId="16" borderId="10" xfId="29" applyFont="1" applyFill="1" applyBorder="1" applyAlignment="1">
      <alignment horizontal="center" vertical="center" wrapText="1"/>
    </xf>
    <xf numFmtId="0" fontId="30" fillId="16" borderId="10" xfId="29" applyFont="1" applyFill="1" applyBorder="1"/>
    <xf numFmtId="0" fontId="32" fillId="16" borderId="10" xfId="29" applyFont="1" applyFill="1" applyBorder="1"/>
    <xf numFmtId="0" fontId="32" fillId="16" borderId="10" xfId="29" applyFont="1" applyFill="1" applyBorder="1" applyAlignment="1">
      <alignment horizontal="center"/>
    </xf>
    <xf numFmtId="167" fontId="30" fillId="16" borderId="10" xfId="29" applyNumberFormat="1" applyFont="1" applyFill="1" applyBorder="1" applyAlignment="1">
      <alignment horizontal="center" vertical="center"/>
    </xf>
    <xf numFmtId="0" fontId="20" fillId="17" borderId="13" xfId="0" applyFont="1" applyFill="1" applyBorder="1" applyAlignment="1">
      <alignment vertical="center"/>
    </xf>
    <xf numFmtId="0" fontId="20" fillId="17" borderId="12" xfId="29" applyFont="1" applyFill="1" applyBorder="1" applyAlignment="1">
      <alignment horizontal="left" vertical="center"/>
    </xf>
    <xf numFmtId="0" fontId="20" fillId="17" borderId="13" xfId="29" applyFont="1" applyFill="1" applyBorder="1" applyAlignment="1">
      <alignment horizontal="left" vertical="center"/>
    </xf>
    <xf numFmtId="0" fontId="20" fillId="19" borderId="10" xfId="0" applyFont="1" applyFill="1" applyBorder="1" applyAlignment="1">
      <alignment vertical="top" wrapText="1"/>
    </xf>
    <xf numFmtId="0" fontId="20" fillId="19" borderId="12" xfId="0" applyFont="1" applyFill="1" applyBorder="1" applyAlignment="1">
      <alignment vertical="center" wrapText="1"/>
    </xf>
    <xf numFmtId="0" fontId="20" fillId="19" borderId="13" xfId="0" applyFont="1" applyFill="1" applyBorder="1" applyAlignment="1">
      <alignment vertical="center" wrapText="1"/>
    </xf>
    <xf numFmtId="0" fontId="20" fillId="19" borderId="17" xfId="0" applyFont="1" applyFill="1" applyBorder="1" applyAlignment="1">
      <alignment vertical="center" wrapText="1"/>
    </xf>
    <xf numFmtId="0" fontId="20" fillId="17" borderId="13" xfId="0" applyFont="1" applyFill="1" applyBorder="1" applyAlignment="1">
      <alignment vertical="top"/>
    </xf>
    <xf numFmtId="0" fontId="20" fillId="17" borderId="17" xfId="0" applyFont="1" applyFill="1" applyBorder="1" applyAlignment="1">
      <alignment vertical="top"/>
    </xf>
    <xf numFmtId="0" fontId="20" fillId="17" borderId="13" xfId="0" applyFont="1" applyFill="1" applyBorder="1" applyAlignment="1">
      <alignment vertical="top" wrapText="1" readingOrder="1"/>
    </xf>
    <xf numFmtId="0" fontId="20" fillId="17" borderId="17" xfId="0" applyFont="1" applyFill="1" applyBorder="1" applyAlignment="1">
      <alignment vertical="top" wrapText="1" readingOrder="1"/>
    </xf>
    <xf numFmtId="0" fontId="20" fillId="17" borderId="12" xfId="0" applyFont="1" applyFill="1" applyBorder="1" applyAlignment="1">
      <alignment vertical="top" readingOrder="1"/>
    </xf>
    <xf numFmtId="168" fontId="20" fillId="17" borderId="10" xfId="0" applyNumberFormat="1" applyFont="1" applyFill="1" applyBorder="1" applyAlignment="1">
      <alignment horizontal="center" vertical="center" wrapText="1"/>
    </xf>
    <xf numFmtId="168" fontId="20" fillId="17" borderId="12" xfId="0" applyNumberFormat="1" applyFont="1" applyFill="1" applyBorder="1" applyAlignment="1">
      <alignment horizontal="center" vertical="center" wrapText="1"/>
    </xf>
    <xf numFmtId="164" fontId="20" fillId="16" borderId="10" xfId="0" applyNumberFormat="1" applyFont="1" applyFill="1" applyBorder="1" applyAlignment="1">
      <alignment horizontal="center" vertical="center" wrapText="1" shrinkToFit="1"/>
    </xf>
    <xf numFmtId="170" fontId="20" fillId="16" borderId="10" xfId="29" applyNumberFormat="1" applyFont="1" applyFill="1" applyBorder="1" applyAlignment="1">
      <alignment vertical="center"/>
    </xf>
    <xf numFmtId="168" fontId="20" fillId="16" borderId="10" xfId="29" applyNumberFormat="1" applyFont="1" applyFill="1" applyBorder="1" applyAlignment="1">
      <alignment horizontal="center" vertical="center"/>
    </xf>
    <xf numFmtId="168" fontId="20" fillId="16" borderId="12" xfId="0" applyNumberFormat="1" applyFont="1" applyFill="1" applyBorder="1" applyAlignment="1">
      <alignment horizontal="center" vertical="center" wrapText="1"/>
    </xf>
    <xf numFmtId="168" fontId="20" fillId="16" borderId="10" xfId="0" applyNumberFormat="1" applyFont="1" applyFill="1" applyBorder="1" applyAlignment="1">
      <alignment horizontal="center" vertical="center" wrapText="1"/>
    </xf>
    <xf numFmtId="171" fontId="20" fillId="16" borderId="10" xfId="29" applyNumberFormat="1" applyFont="1" applyFill="1" applyBorder="1" applyAlignment="1">
      <alignment vertical="center"/>
    </xf>
    <xf numFmtId="164" fontId="20" fillId="17" borderId="10" xfId="0" applyNumberFormat="1" applyFont="1" applyFill="1" applyBorder="1" applyAlignment="1">
      <alignment horizontal="center" vertical="center" wrapText="1" shrinkToFit="1"/>
    </xf>
    <xf numFmtId="167" fontId="19" fillId="17" borderId="10" xfId="29" applyNumberFormat="1" applyFont="1" applyFill="1" applyBorder="1" applyAlignment="1">
      <alignment horizontal="center"/>
    </xf>
    <xf numFmtId="0" fontId="19" fillId="17" borderId="10" xfId="29" applyFont="1" applyFill="1" applyBorder="1" applyAlignment="1">
      <alignment horizontal="center"/>
    </xf>
    <xf numFmtId="167" fontId="20" fillId="17" borderId="10" xfId="29" applyNumberFormat="1" applyFont="1" applyFill="1" applyBorder="1" applyAlignment="1">
      <alignment horizontal="center" vertical="center" shrinkToFit="1"/>
    </xf>
    <xf numFmtId="171" fontId="19" fillId="16" borderId="10" xfId="29" applyNumberFormat="1" applyFont="1" applyFill="1" applyBorder="1"/>
    <xf numFmtId="0" fontId="19" fillId="16" borderId="10" xfId="29" applyFont="1" applyFill="1" applyBorder="1" applyAlignment="1">
      <alignment horizontal="center"/>
    </xf>
    <xf numFmtId="167" fontId="20" fillId="16" borderId="12" xfId="29" applyNumberFormat="1" applyFont="1" applyFill="1" applyBorder="1" applyAlignment="1">
      <alignment horizontal="center" vertical="center" shrinkToFit="1"/>
    </xf>
    <xf numFmtId="167" fontId="20" fillId="16" borderId="10" xfId="29" applyNumberFormat="1" applyFont="1" applyFill="1" applyBorder="1" applyAlignment="1">
      <alignment horizontal="center" vertical="center" shrinkToFit="1"/>
    </xf>
    <xf numFmtId="167" fontId="19" fillId="16" borderId="10" xfId="29" applyNumberFormat="1" applyFont="1" applyFill="1" applyBorder="1"/>
    <xf numFmtId="0" fontId="19" fillId="18" borderId="11" xfId="29" applyFont="1" applyFill="1" applyBorder="1" applyAlignment="1">
      <alignment horizontal="center" wrapText="1"/>
    </xf>
    <xf numFmtId="0" fontId="20" fillId="17" borderId="0" xfId="0" applyFont="1" applyFill="1" applyBorder="1" applyAlignment="1">
      <alignment vertical="top"/>
    </xf>
    <xf numFmtId="0" fontId="20" fillId="17" borderId="10" xfId="0" applyFont="1" applyFill="1" applyBorder="1" applyAlignment="1">
      <alignment vertical="top"/>
    </xf>
    <xf numFmtId="0" fontId="20" fillId="19" borderId="10" xfId="29" applyFont="1" applyFill="1" applyBorder="1" applyAlignment="1">
      <alignment vertical="top"/>
    </xf>
    <xf numFmtId="49" fontId="19" fillId="0" borderId="10" xfId="0" applyNumberFormat="1" applyFont="1" applyFill="1" applyBorder="1" applyAlignment="1">
      <alignment horizontal="center" vertical="center" wrapText="1"/>
    </xf>
    <xf numFmtId="0" fontId="20" fillId="18" borderId="10" xfId="0" applyFont="1" applyFill="1" applyBorder="1" applyAlignment="1">
      <alignment horizontal="justify" vertical="center" wrapText="1"/>
    </xf>
    <xf numFmtId="0" fontId="19" fillId="18" borderId="10" xfId="0" applyFont="1" applyFill="1" applyBorder="1" applyAlignment="1">
      <alignment horizontal="justify" vertical="top" wrapText="1"/>
    </xf>
    <xf numFmtId="167" fontId="19" fillId="18" borderId="10" xfId="0" applyNumberFormat="1" applyFont="1" applyFill="1" applyBorder="1" applyAlignment="1">
      <alignment horizontal="center" vertical="center" wrapText="1"/>
    </xf>
    <xf numFmtId="167" fontId="20" fillId="18" borderId="10" xfId="0" applyNumberFormat="1" applyFont="1" applyFill="1" applyBorder="1" applyAlignment="1">
      <alignment horizontal="center" vertical="center" wrapText="1"/>
    </xf>
    <xf numFmtId="0" fontId="27" fillId="18" borderId="0" xfId="29" applyFont="1" applyFill="1"/>
    <xf numFmtId="0" fontId="28" fillId="18" borderId="10" xfId="29" applyFont="1" applyFill="1" applyBorder="1" applyAlignment="1">
      <alignment horizontal="center" vertical="center" wrapText="1"/>
    </xf>
    <xf numFmtId="0" fontId="28" fillId="18" borderId="0" xfId="29" applyFont="1" applyFill="1"/>
    <xf numFmtId="0" fontId="19" fillId="18" borderId="10" xfId="0" applyFont="1" applyFill="1" applyBorder="1" applyAlignment="1">
      <alignment vertical="center" wrapText="1"/>
    </xf>
    <xf numFmtId="9" fontId="20" fillId="18" borderId="10" xfId="0" applyNumberFormat="1" applyFont="1" applyFill="1" applyBorder="1" applyAlignment="1">
      <alignment horizontal="center" vertical="center" wrapText="1"/>
    </xf>
    <xf numFmtId="167" fontId="20" fillId="18" borderId="12" xfId="0" applyNumberFormat="1" applyFont="1" applyFill="1" applyBorder="1" applyAlignment="1">
      <alignment horizontal="center" vertical="center" wrapText="1"/>
    </xf>
    <xf numFmtId="0" fontId="20" fillId="18" borderId="10" xfId="29" applyNumberFormat="1" applyFont="1" applyFill="1" applyBorder="1" applyAlignment="1">
      <alignment horizontal="center" vertical="center"/>
    </xf>
    <xf numFmtId="0" fontId="20" fillId="18" borderId="12" xfId="0" applyFont="1" applyFill="1" applyBorder="1" applyAlignment="1">
      <alignment horizontal="center" vertical="center" wrapText="1"/>
    </xf>
    <xf numFmtId="167" fontId="20" fillId="18" borderId="10" xfId="29" applyNumberFormat="1" applyFont="1" applyFill="1" applyBorder="1" applyAlignment="1">
      <alignment horizontal="center" vertical="center" wrapText="1"/>
    </xf>
    <xf numFmtId="168" fontId="20" fillId="18" borderId="10" xfId="0" applyNumberFormat="1" applyFont="1" applyFill="1" applyBorder="1" applyAlignment="1">
      <alignment horizontal="center" vertical="center" wrapText="1"/>
    </xf>
    <xf numFmtId="168" fontId="19" fillId="18" borderId="10" xfId="0" applyNumberFormat="1" applyFont="1" applyFill="1" applyBorder="1" applyAlignment="1">
      <alignment horizontal="justify" vertical="top" wrapText="1"/>
    </xf>
    <xf numFmtId="168" fontId="19" fillId="18" borderId="10" xfId="0" applyNumberFormat="1" applyFont="1" applyFill="1" applyBorder="1" applyAlignment="1">
      <alignment horizontal="center" vertical="center" wrapText="1"/>
    </xf>
    <xf numFmtId="3" fontId="19" fillId="18" borderId="10" xfId="0" applyNumberFormat="1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top" wrapText="1"/>
    </xf>
    <xf numFmtId="167" fontId="19" fillId="18" borderId="10" xfId="0" applyNumberFormat="1" applyFont="1" applyFill="1" applyBorder="1" applyAlignment="1">
      <alignment vertical="top" wrapText="1"/>
    </xf>
    <xf numFmtId="167" fontId="19" fillId="18" borderId="10" xfId="29" applyNumberFormat="1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vertical="top" wrapText="1"/>
    </xf>
    <xf numFmtId="167" fontId="19" fillId="18" borderId="10" xfId="0" applyNumberFormat="1" applyFont="1" applyFill="1" applyBorder="1" applyAlignment="1">
      <alignment horizontal="justify" vertical="top" wrapText="1"/>
    </xf>
    <xf numFmtId="0" fontId="20" fillId="18" borderId="0" xfId="29" applyFont="1" applyFill="1"/>
    <xf numFmtId="0" fontId="19" fillId="18" borderId="11" xfId="28" applyFont="1" applyFill="1" applyBorder="1" applyAlignment="1">
      <alignment horizontal="justify" vertical="top" wrapText="1"/>
    </xf>
    <xf numFmtId="168" fontId="20" fillId="21" borderId="10" xfId="0" applyNumberFormat="1" applyFont="1" applyFill="1" applyBorder="1" applyAlignment="1">
      <alignment horizontal="center" vertical="center" wrapText="1"/>
    </xf>
    <xf numFmtId="167" fontId="20" fillId="21" borderId="10" xfId="0" applyNumberFormat="1" applyFont="1" applyFill="1" applyBorder="1" applyAlignment="1">
      <alignment horizontal="center" vertical="center" wrapText="1"/>
    </xf>
    <xf numFmtId="0" fontId="20" fillId="21" borderId="10" xfId="0" applyFont="1" applyFill="1" applyBorder="1" applyAlignment="1">
      <alignment horizontal="center" vertical="center" wrapText="1"/>
    </xf>
    <xf numFmtId="0" fontId="20" fillId="21" borderId="10" xfId="0" applyFont="1" applyFill="1" applyBorder="1" applyAlignment="1">
      <alignment horizontal="left" vertical="top" wrapText="1"/>
    </xf>
    <xf numFmtId="0" fontId="20" fillId="21" borderId="10" xfId="29" applyFont="1" applyFill="1" applyBorder="1" applyAlignment="1">
      <alignment horizontal="center" vertical="center" wrapText="1"/>
    </xf>
    <xf numFmtId="167" fontId="19" fillId="18" borderId="11" xfId="28" applyNumberFormat="1" applyFont="1" applyFill="1" applyBorder="1" applyAlignment="1">
      <alignment horizontal="center" vertical="center" wrapText="1"/>
    </xf>
    <xf numFmtId="0" fontId="19" fillId="18" borderId="10" xfId="29" applyFont="1" applyFill="1" applyBorder="1" applyAlignment="1">
      <alignment horizontal="left" vertical="center" wrapText="1"/>
    </xf>
    <xf numFmtId="0" fontId="20" fillId="18" borderId="10" xfId="29" applyFont="1" applyFill="1" applyBorder="1" applyAlignment="1">
      <alignment horizontal="center" vertical="center" wrapText="1"/>
    </xf>
    <xf numFmtId="49" fontId="19" fillId="18" borderId="10" xfId="29" applyNumberFormat="1" applyFont="1" applyFill="1" applyBorder="1" applyAlignment="1">
      <alignment horizontal="center" vertical="center" wrapText="1"/>
    </xf>
    <xf numFmtId="1" fontId="19" fillId="18" borderId="10" xfId="29" applyNumberFormat="1" applyFont="1" applyFill="1" applyBorder="1" applyAlignment="1">
      <alignment horizontal="center" vertical="center"/>
    </xf>
    <xf numFmtId="167" fontId="19" fillId="18" borderId="10" xfId="29" applyNumberFormat="1" applyFont="1" applyFill="1" applyBorder="1" applyAlignment="1">
      <alignment horizontal="center" vertical="center"/>
    </xf>
    <xf numFmtId="0" fontId="20" fillId="18" borderId="10" xfId="29" applyFont="1" applyFill="1" applyBorder="1" applyAlignment="1">
      <alignment horizontal="center" vertical="center"/>
    </xf>
    <xf numFmtId="0" fontId="19" fillId="18" borderId="10" xfId="29" applyFont="1" applyFill="1" applyBorder="1" applyAlignment="1">
      <alignment vertical="center"/>
    </xf>
    <xf numFmtId="0" fontId="20" fillId="18" borderId="10" xfId="0" applyFont="1" applyFill="1" applyBorder="1" applyAlignment="1">
      <alignment vertical="center" wrapText="1"/>
    </xf>
    <xf numFmtId="167" fontId="20" fillId="18" borderId="12" xfId="29" applyNumberFormat="1" applyFont="1" applyFill="1" applyBorder="1" applyAlignment="1">
      <alignment horizontal="center" vertical="center" wrapText="1"/>
    </xf>
    <xf numFmtId="0" fontId="20" fillId="18" borderId="11" xfId="0" applyFont="1" applyFill="1" applyBorder="1" applyAlignment="1">
      <alignment horizontal="justify" vertical="top" wrapText="1"/>
    </xf>
    <xf numFmtId="167" fontId="20" fillId="18" borderId="13" xfId="0" applyNumberFormat="1" applyFont="1" applyFill="1" applyBorder="1" applyAlignment="1">
      <alignment horizontal="left" vertical="center" wrapText="1"/>
    </xf>
    <xf numFmtId="167" fontId="19" fillId="18" borderId="10" xfId="0" applyNumberFormat="1" applyFont="1" applyFill="1" applyBorder="1" applyAlignment="1">
      <alignment horizontal="center" vertical="top" wrapText="1"/>
    </xf>
    <xf numFmtId="167" fontId="20" fillId="18" borderId="10" xfId="29" applyNumberFormat="1" applyFont="1" applyFill="1" applyBorder="1" applyAlignment="1">
      <alignment horizontal="center" vertical="center"/>
    </xf>
    <xf numFmtId="0" fontId="19" fillId="18" borderId="10" xfId="29" applyFont="1" applyFill="1" applyBorder="1" applyAlignment="1">
      <alignment vertical="top" wrapText="1"/>
    </xf>
    <xf numFmtId="0" fontId="19" fillId="18" borderId="10" xfId="29" applyFont="1" applyFill="1" applyBorder="1" applyAlignment="1">
      <alignment horizontal="center" vertical="top" wrapText="1"/>
    </xf>
    <xf numFmtId="169" fontId="19" fillId="18" borderId="10" xfId="0" applyNumberFormat="1" applyFont="1" applyFill="1" applyBorder="1" applyAlignment="1">
      <alignment vertical="top" wrapText="1"/>
    </xf>
    <xf numFmtId="1" fontId="19" fillId="18" borderId="10" xfId="0" applyNumberFormat="1" applyFont="1" applyFill="1" applyBorder="1" applyAlignment="1">
      <alignment horizontal="center" vertical="top" wrapText="1"/>
    </xf>
    <xf numFmtId="169" fontId="20" fillId="18" borderId="10" xfId="0" applyNumberFormat="1" applyFont="1" applyFill="1" applyBorder="1" applyAlignment="1">
      <alignment vertical="top" wrapText="1"/>
    </xf>
    <xf numFmtId="0" fontId="20" fillId="18" borderId="17" xfId="29" applyFont="1" applyFill="1" applyBorder="1" applyAlignment="1">
      <alignment horizontal="center" vertical="top"/>
    </xf>
    <xf numFmtId="0" fontId="19" fillId="18" borderId="10" xfId="29" applyFont="1" applyFill="1" applyBorder="1" applyAlignment="1">
      <alignment horizontal="center" vertical="top"/>
    </xf>
    <xf numFmtId="0" fontId="19" fillId="18" borderId="10" xfId="29" applyFont="1" applyFill="1" applyBorder="1" applyAlignment="1">
      <alignment vertical="top"/>
    </xf>
    <xf numFmtId="0" fontId="20" fillId="18" borderId="10" xfId="29" applyFont="1" applyFill="1" applyBorder="1" applyAlignment="1">
      <alignment vertical="top"/>
    </xf>
    <xf numFmtId="2" fontId="19" fillId="18" borderId="10" xfId="29" applyNumberFormat="1" applyFont="1" applyFill="1" applyBorder="1" applyAlignment="1">
      <alignment vertical="top" wrapText="1"/>
    </xf>
    <xf numFmtId="2" fontId="20" fillId="18" borderId="10" xfId="29" applyNumberFormat="1" applyFont="1" applyFill="1" applyBorder="1" applyAlignment="1">
      <alignment vertical="top" wrapText="1"/>
    </xf>
    <xf numFmtId="0" fontId="25" fillId="18" borderId="10" xfId="29" applyFont="1" applyFill="1" applyBorder="1" applyAlignment="1">
      <alignment vertical="top"/>
    </xf>
    <xf numFmtId="167" fontId="20" fillId="18" borderId="10" xfId="29" applyNumberFormat="1" applyFont="1" applyFill="1" applyBorder="1" applyAlignment="1">
      <alignment horizontal="center" vertical="top" wrapText="1"/>
    </xf>
    <xf numFmtId="0" fontId="34" fillId="18" borderId="0" xfId="29" applyFont="1" applyFill="1"/>
    <xf numFmtId="0" fontId="20" fillId="18" borderId="12" xfId="0" applyFont="1" applyFill="1" applyBorder="1" applyAlignment="1">
      <alignment horizontal="center" vertical="top" wrapText="1"/>
    </xf>
    <xf numFmtId="0" fontId="36" fillId="18" borderId="10" xfId="29" applyFont="1" applyFill="1" applyBorder="1" applyAlignment="1">
      <alignment horizontal="center" vertical="center" wrapText="1"/>
    </xf>
    <xf numFmtId="0" fontId="19" fillId="18" borderId="10" xfId="0" applyNumberFormat="1" applyFont="1" applyFill="1" applyBorder="1" applyAlignment="1">
      <alignment horizontal="center" vertical="center" wrapText="1"/>
    </xf>
    <xf numFmtId="0" fontId="37" fillId="18" borderId="19" xfId="29" applyFont="1" applyFill="1" applyBorder="1" applyAlignment="1">
      <alignment horizontal="left" vertical="top" wrapText="1"/>
    </xf>
    <xf numFmtId="0" fontId="36" fillId="18" borderId="10" xfId="29" applyFont="1" applyFill="1" applyBorder="1" applyAlignment="1">
      <alignment horizontal="center" vertical="center"/>
    </xf>
    <xf numFmtId="0" fontId="20" fillId="18" borderId="13" xfId="29" applyFont="1" applyFill="1" applyBorder="1" applyAlignment="1">
      <alignment horizontal="left"/>
    </xf>
    <xf numFmtId="0" fontId="19" fillId="18" borderId="10" xfId="29" applyFont="1" applyFill="1" applyBorder="1"/>
    <xf numFmtId="1" fontId="19" fillId="18" borderId="10" xfId="29" applyNumberFormat="1" applyFont="1" applyFill="1" applyBorder="1" applyAlignment="1">
      <alignment horizontal="center" vertical="center" wrapText="1"/>
    </xf>
    <xf numFmtId="1" fontId="19" fillId="18" borderId="11" xfId="29" applyNumberFormat="1" applyFont="1" applyFill="1" applyBorder="1" applyAlignment="1">
      <alignment horizontal="center" vertical="center" wrapText="1"/>
    </xf>
    <xf numFmtId="0" fontId="19" fillId="18" borderId="12" xfId="29" applyFont="1" applyFill="1" applyBorder="1" applyAlignment="1">
      <alignment horizontal="center" vertical="center"/>
    </xf>
    <xf numFmtId="0" fontId="20" fillId="18" borderId="17" xfId="0" applyFont="1" applyFill="1" applyBorder="1" applyAlignment="1">
      <alignment horizontal="center" vertical="center" wrapText="1"/>
    </xf>
    <xf numFmtId="1" fontId="19" fillId="18" borderId="10" xfId="0" applyNumberFormat="1" applyFont="1" applyFill="1" applyBorder="1" applyAlignment="1">
      <alignment horizontal="center" vertical="center" wrapText="1"/>
    </xf>
    <xf numFmtId="0" fontId="19" fillId="18" borderId="0" xfId="0" applyFont="1" applyFill="1" applyAlignment="1">
      <alignment vertical="top" wrapText="1"/>
    </xf>
    <xf numFmtId="0" fontId="20" fillId="18" borderId="11" xfId="29" applyFont="1" applyFill="1" applyBorder="1" applyAlignment="1">
      <alignment horizontal="center" vertical="center" wrapText="1"/>
    </xf>
    <xf numFmtId="0" fontId="20" fillId="18" borderId="11" xfId="29" applyFont="1" applyFill="1" applyBorder="1" applyAlignment="1">
      <alignment horizontal="center" vertical="top" wrapText="1"/>
    </xf>
    <xf numFmtId="0" fontId="20" fillId="18" borderId="11" xfId="29" applyFont="1" applyFill="1" applyBorder="1" applyAlignment="1">
      <alignment horizontal="left" vertical="top" wrapText="1"/>
    </xf>
    <xf numFmtId="0" fontId="31" fillId="18" borderId="10" xfId="0" applyFont="1" applyFill="1" applyBorder="1" applyAlignment="1">
      <alignment horizontal="center" vertical="center"/>
    </xf>
    <xf numFmtId="0" fontId="38" fillId="18" borderId="17" xfId="0" applyFont="1" applyFill="1" applyBorder="1" applyAlignment="1">
      <alignment horizontal="center" vertical="center"/>
    </xf>
    <xf numFmtId="0" fontId="22" fillId="18" borderId="10" xfId="0" applyFont="1" applyFill="1" applyBorder="1" applyAlignment="1">
      <alignment horizontal="center" vertical="center"/>
    </xf>
    <xf numFmtId="0" fontId="19" fillId="18" borderId="17" xfId="0" applyFont="1" applyFill="1" applyBorder="1" applyAlignment="1">
      <alignment horizontal="center" vertical="center"/>
    </xf>
    <xf numFmtId="0" fontId="20" fillId="18" borderId="17" xfId="0" applyFont="1" applyFill="1" applyBorder="1" applyAlignment="1">
      <alignment horizontal="center" vertical="center"/>
    </xf>
    <xf numFmtId="0" fontId="20" fillId="18" borderId="10" xfId="29" applyFont="1" applyFill="1" applyBorder="1" applyAlignment="1">
      <alignment horizontal="left" wrapText="1"/>
    </xf>
    <xf numFmtId="49" fontId="19" fillId="18" borderId="10" xfId="0" applyNumberFormat="1" applyFont="1" applyFill="1" applyBorder="1" applyAlignment="1">
      <alignment horizontal="center" vertical="center" wrapText="1"/>
    </xf>
    <xf numFmtId="0" fontId="20" fillId="18" borderId="10" xfId="29" applyFont="1" applyFill="1" applyBorder="1" applyAlignment="1">
      <alignment horizontal="left" vertical="top" wrapText="1"/>
    </xf>
    <xf numFmtId="0" fontId="20" fillId="18" borderId="10" xfId="29" applyFont="1" applyFill="1" applyBorder="1" applyAlignment="1">
      <alignment horizontal="left" vertical="top"/>
    </xf>
    <xf numFmtId="0" fontId="19" fillId="22" borderId="10" xfId="0" applyFont="1" applyFill="1" applyBorder="1" applyAlignment="1">
      <alignment horizontal="center" vertical="center" wrapText="1"/>
    </xf>
    <xf numFmtId="0" fontId="19" fillId="18" borderId="13" xfId="0" applyFont="1" applyFill="1" applyBorder="1" applyAlignment="1">
      <alignment horizontal="center" vertical="center" wrapText="1"/>
    </xf>
    <xf numFmtId="0" fontId="19" fillId="18" borderId="10" xfId="23" applyFont="1" applyFill="1" applyBorder="1" applyAlignment="1">
      <alignment horizontal="center" vertical="center" wrapText="1"/>
    </xf>
    <xf numFmtId="0" fontId="19" fillId="18" borderId="12" xfId="23" applyFont="1" applyFill="1" applyBorder="1" applyAlignment="1">
      <alignment horizontal="justify" vertical="top" wrapText="1"/>
    </xf>
    <xf numFmtId="0" fontId="19" fillId="18" borderId="10" xfId="23" applyFont="1" applyFill="1" applyBorder="1" applyAlignment="1">
      <alignment horizontal="justify" vertical="top" wrapText="1"/>
    </xf>
    <xf numFmtId="0" fontId="19" fillId="18" borderId="10" xfId="17" applyFont="1" applyFill="1" applyBorder="1" applyAlignment="1">
      <alignment horizontal="center" vertical="center" wrapText="1"/>
    </xf>
    <xf numFmtId="0" fontId="19" fillId="18" borderId="10" xfId="29" applyFont="1" applyFill="1" applyBorder="1" applyAlignment="1">
      <alignment wrapText="1"/>
    </xf>
    <xf numFmtId="167" fontId="19" fillId="18" borderId="10" xfId="27" applyNumberFormat="1" applyFont="1" applyFill="1" applyBorder="1" applyAlignment="1">
      <alignment horizontal="center" vertical="center" wrapText="1"/>
    </xf>
    <xf numFmtId="167" fontId="20" fillId="18" borderId="10" xfId="27" applyNumberFormat="1" applyFont="1" applyFill="1" applyBorder="1" applyAlignment="1">
      <alignment horizontal="center" vertical="center" wrapText="1"/>
    </xf>
    <xf numFmtId="0" fontId="19" fillId="18" borderId="10" xfId="27" applyFont="1" applyFill="1" applyBorder="1" applyAlignment="1">
      <alignment vertical="center" wrapText="1"/>
    </xf>
    <xf numFmtId="0" fontId="19" fillId="18" borderId="0" xfId="29" applyFont="1" applyFill="1" applyBorder="1"/>
    <xf numFmtId="0" fontId="19" fillId="18" borderId="10" xfId="29" applyFont="1" applyFill="1" applyBorder="1" applyAlignment="1">
      <alignment horizontal="center"/>
    </xf>
    <xf numFmtId="0" fontId="20" fillId="18" borderId="10" xfId="29" applyFont="1" applyFill="1" applyBorder="1" applyAlignment="1">
      <alignment horizontal="center" wrapText="1"/>
    </xf>
    <xf numFmtId="0" fontId="40" fillId="21" borderId="10" xfId="27" applyFont="1" applyFill="1" applyBorder="1" applyAlignment="1">
      <alignment horizontal="center" vertical="center" wrapText="1"/>
    </xf>
    <xf numFmtId="0" fontId="29" fillId="21" borderId="10" xfId="27" applyFont="1" applyFill="1" applyBorder="1" applyAlignment="1">
      <alignment horizontal="center" vertical="center" wrapText="1"/>
    </xf>
    <xf numFmtId="0" fontId="29" fillId="21" borderId="10" xfId="29" applyFont="1" applyFill="1" applyBorder="1" applyAlignment="1">
      <alignment wrapText="1"/>
    </xf>
    <xf numFmtId="0" fontId="29" fillId="21" borderId="10" xfId="29" applyFont="1" applyFill="1" applyBorder="1" applyAlignment="1">
      <alignment horizontal="center" wrapText="1"/>
    </xf>
    <xf numFmtId="167" fontId="40" fillId="21" borderId="10" xfId="27" applyNumberFormat="1" applyFont="1" applyFill="1" applyBorder="1" applyAlignment="1">
      <alignment horizontal="center" vertical="center" wrapText="1"/>
    </xf>
    <xf numFmtId="0" fontId="40" fillId="21" borderId="10" xfId="29" applyFont="1" applyFill="1" applyBorder="1" applyAlignment="1">
      <alignment horizontal="center" wrapText="1"/>
    </xf>
    <xf numFmtId="0" fontId="40" fillId="21" borderId="0" xfId="29" applyFont="1" applyFill="1" applyAlignment="1">
      <alignment horizontal="center"/>
    </xf>
    <xf numFmtId="167" fontId="29" fillId="21" borderId="10" xfId="27" applyNumberFormat="1" applyFont="1" applyFill="1" applyBorder="1" applyAlignment="1">
      <alignment horizontal="center" vertical="center" wrapText="1"/>
    </xf>
    <xf numFmtId="0" fontId="20" fillId="18" borderId="10" xfId="29" applyFont="1" applyFill="1" applyBorder="1" applyAlignment="1">
      <alignment vertical="center" wrapText="1"/>
    </xf>
    <xf numFmtId="0" fontId="19" fillId="18" borderId="10" xfId="29" applyFont="1" applyFill="1" applyBorder="1" applyAlignment="1">
      <alignment vertical="center" wrapText="1"/>
    </xf>
    <xf numFmtId="49" fontId="19" fillId="18" borderId="10" xfId="0" applyNumberFormat="1" applyFont="1" applyFill="1" applyBorder="1" applyAlignment="1">
      <alignment horizontal="left" vertical="center" wrapText="1"/>
    </xf>
    <xf numFmtId="49" fontId="20" fillId="18" borderId="10" xfId="0" applyNumberFormat="1" applyFont="1" applyFill="1" applyBorder="1" applyAlignment="1">
      <alignment horizontal="center" vertical="top" wrapText="1"/>
    </xf>
    <xf numFmtId="0" fontId="31" fillId="18" borderId="10" xfId="0" applyFont="1" applyFill="1" applyBorder="1" applyAlignment="1"/>
    <xf numFmtId="167" fontId="19" fillId="18" borderId="10" xfId="0" applyNumberFormat="1" applyFont="1" applyFill="1" applyBorder="1" applyAlignment="1">
      <alignment horizontal="left" vertical="top" wrapText="1"/>
    </xf>
    <xf numFmtId="167" fontId="20" fillId="18" borderId="10" xfId="0" applyNumberFormat="1" applyFont="1" applyFill="1" applyBorder="1" applyAlignment="1">
      <alignment horizontal="center" vertical="center"/>
    </xf>
    <xf numFmtId="167" fontId="25" fillId="18" borderId="10" xfId="29" applyNumberFormat="1" applyFont="1" applyFill="1" applyBorder="1"/>
    <xf numFmtId="0" fontId="19" fillId="18" borderId="10" xfId="29" applyFont="1" applyFill="1" applyBorder="1" applyAlignment="1">
      <alignment horizontal="center" wrapText="1"/>
    </xf>
    <xf numFmtId="0" fontId="19" fillId="21" borderId="10" xfId="29" applyFont="1" applyFill="1" applyBorder="1" applyAlignment="1">
      <alignment horizontal="center" vertical="center" wrapText="1"/>
    </xf>
    <xf numFmtId="167" fontId="19" fillId="18" borderId="10" xfId="0" applyNumberFormat="1" applyFont="1" applyFill="1" applyBorder="1" applyAlignment="1">
      <alignment vertical="center" wrapText="1"/>
    </xf>
    <xf numFmtId="0" fontId="25" fillId="18" borderId="10" xfId="29" applyFont="1" applyFill="1" applyBorder="1" applyAlignment="1"/>
    <xf numFmtId="167" fontId="25" fillId="18" borderId="10" xfId="29" applyNumberFormat="1" applyFont="1" applyFill="1" applyBorder="1" applyAlignment="1"/>
    <xf numFmtId="167" fontId="19" fillId="18" borderId="19" xfId="0" applyNumberFormat="1" applyFont="1" applyFill="1" applyBorder="1" applyAlignment="1">
      <alignment horizontal="center" vertical="center" wrapText="1"/>
    </xf>
    <xf numFmtId="0" fontId="39" fillId="18" borderId="10" xfId="0" applyFont="1" applyFill="1" applyBorder="1" applyAlignment="1">
      <alignment horizontal="center" vertical="center"/>
    </xf>
    <xf numFmtId="0" fontId="19" fillId="18" borderId="10" xfId="28" applyFont="1" applyFill="1" applyBorder="1" applyAlignment="1">
      <alignment horizontal="center" vertical="center" wrapText="1"/>
    </xf>
    <xf numFmtId="0" fontId="20" fillId="18" borderId="10" xfId="28" applyFont="1" applyFill="1" applyBorder="1" applyAlignment="1">
      <alignment horizontal="justify" vertical="top" wrapText="1"/>
    </xf>
    <xf numFmtId="0" fontId="20" fillId="18" borderId="10" xfId="28" applyFont="1" applyFill="1" applyBorder="1" applyAlignment="1">
      <alignment horizontal="center" vertical="center" wrapText="1"/>
    </xf>
    <xf numFmtId="167" fontId="19" fillId="18" borderId="10" xfId="28" applyNumberFormat="1" applyFont="1" applyFill="1" applyBorder="1" applyAlignment="1">
      <alignment horizontal="center" vertical="center" wrapText="1"/>
    </xf>
    <xf numFmtId="167" fontId="20" fillId="18" borderId="10" xfId="28" applyNumberFormat="1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justify" vertical="center" wrapText="1"/>
    </xf>
    <xf numFmtId="0" fontId="20" fillId="18" borderId="10" xfId="0" applyFont="1" applyFill="1" applyBorder="1" applyAlignment="1">
      <alignment horizontal="center" vertical="center"/>
    </xf>
    <xf numFmtId="0" fontId="20" fillId="23" borderId="10" xfId="0" applyFont="1" applyFill="1" applyBorder="1" applyAlignment="1">
      <alignment horizontal="center" vertical="top" wrapText="1"/>
    </xf>
    <xf numFmtId="0" fontId="20" fillId="23" borderId="10" xfId="0" applyFont="1" applyFill="1" applyBorder="1" applyAlignment="1">
      <alignment horizontal="justify" vertical="top" wrapText="1"/>
    </xf>
    <xf numFmtId="0" fontId="19" fillId="23" borderId="0" xfId="29" applyFont="1" applyFill="1"/>
    <xf numFmtId="0" fontId="19" fillId="18" borderId="17" xfId="0" applyFont="1" applyFill="1" applyBorder="1" applyAlignment="1">
      <alignment horizontal="center" vertical="center" wrapText="1"/>
    </xf>
    <xf numFmtId="3" fontId="19" fillId="18" borderId="10" xfId="29" applyNumberFormat="1" applyFont="1" applyFill="1" applyBorder="1" applyAlignment="1">
      <alignment horizontal="center" vertical="center" wrapText="1"/>
    </xf>
    <xf numFmtId="167" fontId="20" fillId="18" borderId="11" xfId="0" applyNumberFormat="1" applyFont="1" applyFill="1" applyBorder="1" applyAlignment="1">
      <alignment horizontal="center" vertical="top" wrapText="1"/>
    </xf>
    <xf numFmtId="0" fontId="25" fillId="18" borderId="12" xfId="29" applyFont="1" applyFill="1" applyBorder="1" applyAlignment="1">
      <alignment horizontal="center"/>
    </xf>
    <xf numFmtId="0" fontId="20" fillId="18" borderId="17" xfId="29" applyNumberFormat="1" applyFont="1" applyFill="1" applyBorder="1" applyAlignment="1">
      <alignment horizontal="center" vertical="center" wrapText="1"/>
    </xf>
    <xf numFmtId="1" fontId="19" fillId="18" borderId="12" xfId="29" applyNumberFormat="1" applyFont="1" applyFill="1" applyBorder="1" applyAlignment="1">
      <alignment horizontal="center" vertical="center" wrapText="1"/>
    </xf>
    <xf numFmtId="0" fontId="25" fillId="18" borderId="12" xfId="29" applyFont="1" applyFill="1" applyBorder="1" applyAlignment="1">
      <alignment horizontal="center" vertical="center"/>
    </xf>
    <xf numFmtId="0" fontId="29" fillId="18" borderId="12" xfId="29" applyNumberFormat="1" applyFont="1" applyFill="1" applyBorder="1" applyAlignment="1">
      <alignment horizontal="center" vertical="center" wrapText="1"/>
    </xf>
    <xf numFmtId="0" fontId="19" fillId="18" borderId="0" xfId="0" applyFont="1" applyFill="1" applyAlignment="1">
      <alignment horizontal="left" vertical="center" wrapText="1"/>
    </xf>
    <xf numFmtId="0" fontId="20" fillId="18" borderId="10" xfId="29" applyNumberFormat="1" applyFont="1" applyFill="1" applyBorder="1" applyAlignment="1">
      <alignment horizontal="center" vertical="center" wrapText="1"/>
    </xf>
    <xf numFmtId="167" fontId="43" fillId="18" borderId="10" xfId="0" applyNumberFormat="1" applyFont="1" applyFill="1" applyBorder="1" applyAlignment="1">
      <alignment horizontal="center" vertical="center"/>
    </xf>
    <xf numFmtId="167" fontId="29" fillId="18" borderId="12" xfId="29" applyNumberFormat="1" applyFont="1" applyFill="1" applyBorder="1" applyAlignment="1">
      <alignment vertical="center" wrapText="1"/>
    </xf>
    <xf numFmtId="167" fontId="39" fillId="18" borderId="10" xfId="0" applyNumberFormat="1" applyFont="1" applyFill="1" applyBorder="1" applyAlignment="1">
      <alignment horizontal="center" vertical="center"/>
    </xf>
    <xf numFmtId="0" fontId="29" fillId="18" borderId="12" xfId="29" applyNumberFormat="1" applyFont="1" applyFill="1" applyBorder="1" applyAlignment="1">
      <alignment vertical="center" wrapText="1"/>
    </xf>
    <xf numFmtId="0" fontId="25" fillId="18" borderId="12" xfId="29" applyFont="1" applyFill="1" applyBorder="1"/>
    <xf numFmtId="0" fontId="25" fillId="18" borderId="0" xfId="29" applyFont="1" applyFill="1"/>
    <xf numFmtId="0" fontId="19" fillId="18" borderId="10" xfId="29" applyFont="1" applyFill="1" applyBorder="1" applyAlignment="1">
      <alignment horizontal="center" vertical="center"/>
    </xf>
    <xf numFmtId="0" fontId="19" fillId="18" borderId="10" xfId="0" applyFont="1" applyFill="1" applyBorder="1" applyAlignment="1">
      <alignment horizontal="left" vertical="top" wrapText="1"/>
    </xf>
    <xf numFmtId="0" fontId="25" fillId="18" borderId="10" xfId="29" applyFont="1" applyFill="1" applyBorder="1"/>
    <xf numFmtId="0" fontId="19" fillId="18" borderId="12" xfId="0" applyFont="1" applyFill="1" applyBorder="1" applyAlignment="1">
      <alignment horizontal="center" vertical="center" wrapText="1"/>
    </xf>
    <xf numFmtId="169" fontId="19" fillId="18" borderId="10" xfId="0" applyNumberFormat="1" applyFont="1" applyFill="1" applyBorder="1" applyAlignment="1">
      <alignment horizontal="center" vertical="center" wrapText="1"/>
    </xf>
    <xf numFmtId="167" fontId="19" fillId="22" borderId="10" xfId="0" applyNumberFormat="1" applyFont="1" applyFill="1" applyBorder="1" applyAlignment="1">
      <alignment horizontal="center" vertical="center" wrapText="1"/>
    </xf>
    <xf numFmtId="167" fontId="19" fillId="22" borderId="17" xfId="0" applyNumberFormat="1" applyFont="1" applyFill="1" applyBorder="1" applyAlignment="1">
      <alignment horizontal="center" vertical="center" wrapText="1"/>
    </xf>
    <xf numFmtId="169" fontId="19" fillId="18" borderId="19" xfId="0" applyNumberFormat="1" applyFont="1" applyFill="1" applyBorder="1" applyAlignment="1">
      <alignment horizontal="center" vertical="center" wrapText="1"/>
    </xf>
    <xf numFmtId="169" fontId="19" fillId="18" borderId="17" xfId="0" applyNumberFormat="1" applyFont="1" applyFill="1" applyBorder="1" applyAlignment="1">
      <alignment horizontal="center" vertical="center" wrapText="1"/>
    </xf>
    <xf numFmtId="169" fontId="19" fillId="18" borderId="10" xfId="29" applyNumberFormat="1" applyFont="1" applyFill="1" applyBorder="1" applyAlignment="1">
      <alignment horizontal="center" vertical="center"/>
    </xf>
    <xf numFmtId="167" fontId="19" fillId="18" borderId="10" xfId="29" applyNumberFormat="1" applyFont="1" applyFill="1" applyBorder="1"/>
    <xf numFmtId="0" fontId="19" fillId="18" borderId="11" xfId="29" applyFont="1" applyFill="1" applyBorder="1" applyAlignment="1">
      <alignment horizontal="center" vertical="center" wrapText="1"/>
    </xf>
    <xf numFmtId="0" fontId="19" fillId="18" borderId="11" xfId="0" applyFont="1" applyFill="1" applyBorder="1" applyAlignment="1">
      <alignment horizontal="center" vertical="center" wrapText="1"/>
    </xf>
    <xf numFmtId="0" fontId="19" fillId="18" borderId="19" xfId="0" applyFont="1" applyFill="1" applyBorder="1" applyAlignment="1">
      <alignment horizontal="center" vertical="center" wrapText="1"/>
    </xf>
    <xf numFmtId="0" fontId="19" fillId="18" borderId="11" xfId="0" applyFont="1" applyFill="1" applyBorder="1" applyAlignment="1">
      <alignment horizontal="center" vertical="top" wrapText="1"/>
    </xf>
    <xf numFmtId="0" fontId="20" fillId="18" borderId="11" xfId="0" applyFont="1" applyFill="1" applyBorder="1" applyAlignment="1">
      <alignment horizontal="center" vertical="center" wrapText="1"/>
    </xf>
    <xf numFmtId="0" fontId="19" fillId="18" borderId="11" xfId="0" applyFont="1" applyFill="1" applyBorder="1" applyAlignment="1">
      <alignment vertical="top" wrapText="1"/>
    </xf>
    <xf numFmtId="0" fontId="19" fillId="18" borderId="12" xfId="29" applyFont="1" applyFill="1" applyBorder="1" applyAlignment="1">
      <alignment horizontal="center" vertical="center" wrapText="1"/>
    </xf>
    <xf numFmtId="0" fontId="19" fillId="18" borderId="17" xfId="29" applyFont="1" applyFill="1" applyBorder="1" applyAlignment="1">
      <alignment horizontal="center" vertical="center" wrapText="1"/>
    </xf>
    <xf numFmtId="0" fontId="19" fillId="18" borderId="19" xfId="0" applyFont="1" applyFill="1" applyBorder="1" applyAlignment="1">
      <alignment horizontal="left" vertical="center" wrapText="1"/>
    </xf>
    <xf numFmtId="0" fontId="19" fillId="18" borderId="19" xfId="0" applyFont="1" applyFill="1" applyBorder="1" applyAlignment="1">
      <alignment horizontal="justify" vertical="top" wrapText="1"/>
    </xf>
    <xf numFmtId="0" fontId="19" fillId="18" borderId="11" xfId="29" applyFont="1" applyFill="1" applyBorder="1" applyAlignment="1">
      <alignment horizontal="center" vertical="center"/>
    </xf>
    <xf numFmtId="0" fontId="20" fillId="18" borderId="11" xfId="0" applyFont="1" applyFill="1" applyBorder="1" applyAlignment="1">
      <alignment horizontal="center" vertical="top" wrapText="1"/>
    </xf>
    <xf numFmtId="0" fontId="19" fillId="18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/>
    </xf>
    <xf numFmtId="0" fontId="19" fillId="18" borderId="19" xfId="23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left" vertical="center" wrapText="1"/>
    </xf>
    <xf numFmtId="0" fontId="19" fillId="18" borderId="10" xfId="29" applyFont="1" applyFill="1" applyBorder="1" applyAlignment="1">
      <alignment horizontal="center" vertical="center" wrapText="1"/>
    </xf>
    <xf numFmtId="0" fontId="19" fillId="18" borderId="10" xfId="27" applyFont="1" applyFill="1" applyBorder="1" applyAlignment="1">
      <alignment horizontal="justify" vertical="top" wrapText="1"/>
    </xf>
    <xf numFmtId="0" fontId="19" fillId="18" borderId="10" xfId="27" applyFont="1" applyFill="1" applyBorder="1" applyAlignment="1">
      <alignment horizontal="center" vertical="center" wrapText="1"/>
    </xf>
    <xf numFmtId="0" fontId="19" fillId="18" borderId="19" xfId="0" applyFont="1" applyFill="1" applyBorder="1" applyAlignment="1">
      <alignment horizontal="center" vertical="center"/>
    </xf>
    <xf numFmtId="0" fontId="20" fillId="18" borderId="0" xfId="29" applyFont="1" applyFill="1" applyBorder="1" applyAlignment="1">
      <alignment horizontal="center" wrapText="1"/>
    </xf>
    <xf numFmtId="0" fontId="29" fillId="18" borderId="10" xfId="29" applyFont="1" applyFill="1" applyBorder="1" applyAlignment="1">
      <alignment horizontal="center" vertical="center" wrapText="1"/>
    </xf>
    <xf numFmtId="0" fontId="29" fillId="18" borderId="11" xfId="29" applyFont="1" applyFill="1" applyBorder="1" applyAlignment="1">
      <alignment horizontal="center" vertical="center" wrapText="1"/>
    </xf>
    <xf numFmtId="0" fontId="29" fillId="18" borderId="15" xfId="29" applyFont="1" applyFill="1" applyBorder="1" applyAlignment="1">
      <alignment horizontal="center" vertical="center" wrapText="1"/>
    </xf>
    <xf numFmtId="167" fontId="19" fillId="18" borderId="12" xfId="28" applyNumberFormat="1" applyFont="1" applyFill="1" applyBorder="1" applyAlignment="1">
      <alignment horizontal="center" vertical="center" wrapText="1"/>
    </xf>
    <xf numFmtId="0" fontId="29" fillId="18" borderId="12" xfId="29" applyFont="1" applyFill="1" applyBorder="1" applyAlignment="1">
      <alignment horizontal="center" vertical="center" wrapText="1"/>
    </xf>
    <xf numFmtId="0" fontId="25" fillId="18" borderId="0" xfId="29" applyFont="1" applyFill="1" applyBorder="1" applyAlignment="1">
      <alignment horizontal="center" vertical="center" wrapText="1"/>
    </xf>
    <xf numFmtId="0" fontId="25" fillId="18" borderId="0" xfId="29" applyFont="1" applyFill="1" applyBorder="1"/>
    <xf numFmtId="0" fontId="25" fillId="18" borderId="0" xfId="29" applyFont="1" applyFill="1" applyBorder="1" applyAlignment="1">
      <alignment horizontal="center"/>
    </xf>
    <xf numFmtId="0" fontId="34" fillId="18" borderId="0" xfId="29" applyFont="1" applyFill="1" applyBorder="1"/>
    <xf numFmtId="0" fontId="44" fillId="18" borderId="0" xfId="29" applyFont="1" applyFill="1" applyBorder="1"/>
    <xf numFmtId="0" fontId="45" fillId="18" borderId="0" xfId="29" applyFont="1" applyFill="1" applyBorder="1" applyAlignment="1">
      <alignment horizontal="right"/>
    </xf>
    <xf numFmtId="0" fontId="44" fillId="18" borderId="0" xfId="29" applyFont="1" applyFill="1" applyBorder="1" applyAlignment="1">
      <alignment horizontal="center"/>
    </xf>
    <xf numFmtId="0" fontId="44" fillId="18" borderId="0" xfId="29" applyFont="1" applyFill="1" applyBorder="1" applyAlignment="1">
      <alignment horizontal="center" vertical="center"/>
    </xf>
    <xf numFmtId="0" fontId="28" fillId="18" borderId="0" xfId="29" applyFont="1" applyFill="1" applyBorder="1" applyAlignment="1">
      <alignment horizontal="center" vertical="center" wrapText="1"/>
    </xf>
    <xf numFmtId="0" fontId="44" fillId="18" borderId="0" xfId="29" applyFont="1" applyFill="1" applyBorder="1" applyAlignment="1">
      <alignment vertical="center"/>
    </xf>
    <xf numFmtId="0" fontId="27" fillId="18" borderId="0" xfId="29" applyFont="1" applyFill="1" applyBorder="1"/>
    <xf numFmtId="0" fontId="20" fillId="18" borderId="0" xfId="29" applyFont="1" applyFill="1" applyBorder="1" applyAlignment="1">
      <alignment horizontal="center" vertical="center" wrapText="1"/>
    </xf>
    <xf numFmtId="167" fontId="19" fillId="18" borderId="17" xfId="0" applyNumberFormat="1" applyFont="1" applyFill="1" applyBorder="1" applyAlignment="1">
      <alignment horizontal="center" vertical="center" wrapText="1"/>
    </xf>
    <xf numFmtId="0" fontId="25" fillId="18" borderId="0" xfId="29" applyFont="1" applyFill="1" applyAlignment="1">
      <alignment horizontal="center" vertical="center" wrapText="1"/>
    </xf>
    <xf numFmtId="0" fontId="25" fillId="18" borderId="0" xfId="29" applyFont="1" applyFill="1" applyAlignment="1">
      <alignment horizontal="center"/>
    </xf>
    <xf numFmtId="0" fontId="19" fillId="0" borderId="11" xfId="29" applyFont="1" applyFill="1" applyBorder="1" applyAlignment="1">
      <alignment horizontal="center" vertical="center" wrapText="1"/>
    </xf>
    <xf numFmtId="0" fontId="19" fillId="18" borderId="10" xfId="29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19" fillId="18" borderId="0" xfId="0" applyFont="1" applyFill="1"/>
    <xf numFmtId="168" fontId="19" fillId="18" borderId="11" xfId="0" applyNumberFormat="1" applyFont="1" applyFill="1" applyBorder="1" applyAlignment="1">
      <alignment horizontal="center" vertical="center" wrapText="1"/>
    </xf>
    <xf numFmtId="168" fontId="19" fillId="18" borderId="19" xfId="0" applyNumberFormat="1" applyFont="1" applyFill="1" applyBorder="1" applyAlignment="1">
      <alignment horizontal="center" vertical="center" wrapText="1"/>
    </xf>
    <xf numFmtId="0" fontId="19" fillId="18" borderId="11" xfId="29" applyFont="1" applyFill="1" applyBorder="1" applyAlignment="1">
      <alignment horizontal="center" vertical="center" wrapText="1"/>
    </xf>
    <xf numFmtId="0" fontId="19" fillId="18" borderId="19" xfId="29" applyFont="1" applyFill="1" applyBorder="1" applyAlignment="1">
      <alignment horizontal="center" vertical="center" wrapText="1"/>
    </xf>
    <xf numFmtId="168" fontId="19" fillId="18" borderId="11" xfId="0" applyNumberFormat="1" applyFont="1" applyFill="1" applyBorder="1" applyAlignment="1">
      <alignment horizontal="left" vertical="top" wrapText="1"/>
    </xf>
    <xf numFmtId="168" fontId="19" fillId="18" borderId="19" xfId="0" applyNumberFormat="1" applyFont="1" applyFill="1" applyBorder="1" applyAlignment="1">
      <alignment horizontal="left" vertical="top" wrapText="1"/>
    </xf>
    <xf numFmtId="0" fontId="19" fillId="18" borderId="11" xfId="0" applyFont="1" applyFill="1" applyBorder="1" applyAlignment="1">
      <alignment horizontal="center" vertical="center" wrapText="1"/>
    </xf>
    <xf numFmtId="0" fontId="19" fillId="18" borderId="19" xfId="0" applyFont="1" applyFill="1" applyBorder="1" applyAlignment="1">
      <alignment horizontal="center" vertical="center" wrapText="1"/>
    </xf>
    <xf numFmtId="167" fontId="19" fillId="18" borderId="11" xfId="0" applyNumberFormat="1" applyFont="1" applyFill="1" applyBorder="1" applyAlignment="1">
      <alignment horizontal="left" vertical="top" wrapText="1"/>
    </xf>
    <xf numFmtId="167" fontId="19" fillId="18" borderId="19" xfId="0" applyNumberFormat="1" applyFont="1" applyFill="1" applyBorder="1" applyAlignment="1">
      <alignment horizontal="left" vertical="top" wrapText="1"/>
    </xf>
    <xf numFmtId="0" fontId="19" fillId="18" borderId="11" xfId="0" applyFont="1" applyFill="1" applyBorder="1" applyAlignment="1">
      <alignment horizontal="center" vertical="top" wrapText="1"/>
    </xf>
    <xf numFmtId="0" fontId="19" fillId="18" borderId="16" xfId="0" applyFont="1" applyFill="1" applyBorder="1" applyAlignment="1">
      <alignment horizontal="center" vertical="top" wrapText="1"/>
    </xf>
    <xf numFmtId="0" fontId="19" fillId="18" borderId="19" xfId="0" applyFont="1" applyFill="1" applyBorder="1" applyAlignment="1">
      <alignment horizontal="center" vertical="top" wrapText="1"/>
    </xf>
    <xf numFmtId="0" fontId="20" fillId="18" borderId="11" xfId="0" applyFont="1" applyFill="1" applyBorder="1" applyAlignment="1">
      <alignment horizontal="center" vertical="center" wrapText="1"/>
    </xf>
    <xf numFmtId="0" fontId="20" fillId="18" borderId="16" xfId="0" applyFont="1" applyFill="1" applyBorder="1" applyAlignment="1">
      <alignment horizontal="center" vertical="center" wrapText="1"/>
    </xf>
    <xf numFmtId="0" fontId="20" fillId="18" borderId="19" xfId="0" applyFont="1" applyFill="1" applyBorder="1" applyAlignment="1">
      <alignment horizontal="center" vertical="center" wrapText="1"/>
    </xf>
    <xf numFmtId="0" fontId="19" fillId="18" borderId="11" xfId="0" applyFont="1" applyFill="1" applyBorder="1" applyAlignment="1">
      <alignment vertical="top" wrapText="1"/>
    </xf>
    <xf numFmtId="0" fontId="19" fillId="18" borderId="19" xfId="0" applyFont="1" applyFill="1" applyBorder="1" applyAlignment="1">
      <alignment vertical="top" wrapText="1"/>
    </xf>
    <xf numFmtId="168" fontId="19" fillId="18" borderId="11" xfId="0" applyNumberFormat="1" applyFont="1" applyFill="1" applyBorder="1" applyAlignment="1">
      <alignment horizontal="justify" vertical="top" wrapText="1"/>
    </xf>
    <xf numFmtId="168" fontId="19" fillId="18" borderId="19" xfId="0" applyNumberFormat="1" applyFont="1" applyFill="1" applyBorder="1" applyAlignment="1">
      <alignment horizontal="justify" vertical="top" wrapText="1"/>
    </xf>
    <xf numFmtId="0" fontId="44" fillId="18" borderId="0" xfId="29" applyFont="1" applyFill="1" applyBorder="1" applyAlignment="1">
      <alignment horizontal="center" wrapText="1"/>
    </xf>
    <xf numFmtId="0" fontId="29" fillId="18" borderId="10" xfId="29" applyFont="1" applyFill="1" applyBorder="1" applyAlignment="1">
      <alignment horizontal="center" vertical="center" wrapText="1"/>
    </xf>
    <xf numFmtId="0" fontId="45" fillId="18" borderId="0" xfId="29" applyFont="1" applyFill="1" applyBorder="1" applyAlignment="1">
      <alignment horizontal="center" wrapText="1"/>
    </xf>
    <xf numFmtId="0" fontId="29" fillId="18" borderId="12" xfId="29" applyFont="1" applyFill="1" applyBorder="1" applyAlignment="1">
      <alignment horizontal="center" vertical="center" wrapText="1"/>
    </xf>
    <xf numFmtId="0" fontId="20" fillId="18" borderId="0" xfId="29" applyFont="1" applyFill="1" applyBorder="1" applyAlignment="1">
      <alignment horizontal="center" wrapText="1"/>
    </xf>
    <xf numFmtId="0" fontId="29" fillId="18" borderId="11" xfId="29" applyFont="1" applyFill="1" applyBorder="1" applyAlignment="1">
      <alignment horizontal="center" vertical="center" wrapText="1"/>
    </xf>
    <xf numFmtId="0" fontId="29" fillId="18" borderId="19" xfId="29" applyFont="1" applyFill="1" applyBorder="1" applyAlignment="1">
      <alignment horizontal="center" vertical="center" wrapText="1"/>
    </xf>
    <xf numFmtId="0" fontId="29" fillId="18" borderId="20" xfId="29" applyFont="1" applyFill="1" applyBorder="1" applyAlignment="1">
      <alignment horizontal="center" vertical="center" wrapText="1"/>
    </xf>
    <xf numFmtId="0" fontId="29" fillId="18" borderId="15" xfId="29" applyFont="1" applyFill="1" applyBorder="1" applyAlignment="1">
      <alignment horizontal="center" vertical="center" wrapText="1"/>
    </xf>
    <xf numFmtId="0" fontId="29" fillId="18" borderId="14" xfId="29" applyFont="1" applyFill="1" applyBorder="1" applyAlignment="1">
      <alignment horizontal="center" vertical="center" wrapText="1"/>
    </xf>
    <xf numFmtId="0" fontId="19" fillId="18" borderId="12" xfId="29" applyFont="1" applyFill="1" applyBorder="1" applyAlignment="1">
      <alignment horizontal="center" vertical="center" wrapText="1"/>
    </xf>
    <xf numFmtId="0" fontId="19" fillId="18" borderId="13" xfId="29" applyFont="1" applyFill="1" applyBorder="1" applyAlignment="1">
      <alignment horizontal="center" vertical="center" wrapText="1"/>
    </xf>
    <xf numFmtId="0" fontId="19" fillId="18" borderId="17" xfId="29" applyFont="1" applyFill="1" applyBorder="1" applyAlignment="1">
      <alignment horizontal="center" vertical="center" wrapText="1"/>
    </xf>
    <xf numFmtId="0" fontId="19" fillId="18" borderId="11" xfId="0" applyFont="1" applyFill="1" applyBorder="1" applyAlignment="1">
      <alignment horizontal="left" vertical="center" wrapText="1"/>
    </xf>
    <xf numFmtId="0" fontId="19" fillId="18" borderId="19" xfId="0" applyFont="1" applyFill="1" applyBorder="1" applyAlignment="1">
      <alignment horizontal="left" vertical="center" wrapText="1"/>
    </xf>
    <xf numFmtId="0" fontId="19" fillId="18" borderId="16" xfId="0" applyFont="1" applyFill="1" applyBorder="1" applyAlignment="1">
      <alignment horizontal="center" vertical="center" wrapText="1"/>
    </xf>
    <xf numFmtId="0" fontId="19" fillId="18" borderId="16" xfId="0" applyFont="1" applyFill="1" applyBorder="1" applyAlignment="1">
      <alignment vertical="top" wrapText="1"/>
    </xf>
    <xf numFmtId="0" fontId="19" fillId="18" borderId="11" xfId="0" applyFont="1" applyFill="1" applyBorder="1" applyAlignment="1">
      <alignment horizontal="justify" vertical="top" wrapText="1"/>
    </xf>
    <xf numFmtId="0" fontId="19" fillId="18" borderId="19" xfId="0" applyFont="1" applyFill="1" applyBorder="1" applyAlignment="1">
      <alignment horizontal="justify" vertical="top" wrapText="1"/>
    </xf>
    <xf numFmtId="0" fontId="19" fillId="18" borderId="11" xfId="29" applyFont="1" applyFill="1" applyBorder="1" applyAlignment="1">
      <alignment horizontal="center" vertical="center"/>
    </xf>
    <xf numFmtId="0" fontId="19" fillId="18" borderId="19" xfId="29" applyFont="1" applyFill="1" applyBorder="1" applyAlignment="1">
      <alignment horizontal="center" vertical="center"/>
    </xf>
    <xf numFmtId="0" fontId="19" fillId="18" borderId="11" xfId="0" applyNumberFormat="1" applyFont="1" applyFill="1" applyBorder="1" applyAlignment="1">
      <alignment horizontal="left" vertical="center" wrapText="1"/>
    </xf>
    <xf numFmtId="0" fontId="19" fillId="18" borderId="19" xfId="0" applyNumberFormat="1" applyFont="1" applyFill="1" applyBorder="1" applyAlignment="1">
      <alignment horizontal="left" vertical="center" wrapText="1"/>
    </xf>
    <xf numFmtId="0" fontId="19" fillId="18" borderId="11" xfId="0" applyNumberFormat="1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5" fillId="18" borderId="19" xfId="29" applyFont="1" applyFill="1" applyBorder="1" applyAlignment="1">
      <alignment horizontal="center" vertical="center" wrapText="1"/>
    </xf>
    <xf numFmtId="0" fontId="19" fillId="18" borderId="11" xfId="29" applyNumberFormat="1" applyFont="1" applyFill="1" applyBorder="1" applyAlignment="1">
      <alignment horizontal="center" vertical="center"/>
    </xf>
    <xf numFmtId="0" fontId="25" fillId="18" borderId="19" xfId="29" applyFont="1" applyFill="1" applyBorder="1" applyAlignment="1">
      <alignment horizontal="center" vertical="center"/>
    </xf>
    <xf numFmtId="3" fontId="19" fillId="18" borderId="11" xfId="29" applyNumberFormat="1" applyFont="1" applyFill="1" applyBorder="1" applyAlignment="1">
      <alignment horizontal="center" vertical="center" wrapText="1"/>
    </xf>
    <xf numFmtId="3" fontId="19" fillId="18" borderId="19" xfId="29" applyNumberFormat="1" applyFont="1" applyFill="1" applyBorder="1" applyAlignment="1">
      <alignment horizontal="center" vertical="center" wrapText="1"/>
    </xf>
    <xf numFmtId="0" fontId="20" fillId="18" borderId="11" xfId="0" applyFont="1" applyFill="1" applyBorder="1" applyAlignment="1">
      <alignment horizontal="center" vertical="top" wrapText="1"/>
    </xf>
    <xf numFmtId="0" fontId="20" fillId="18" borderId="16" xfId="0" applyFont="1" applyFill="1" applyBorder="1" applyAlignment="1">
      <alignment horizontal="center" vertical="top" wrapText="1"/>
    </xf>
    <xf numFmtId="0" fontId="20" fillId="18" borderId="19" xfId="0" applyFont="1" applyFill="1" applyBorder="1" applyAlignment="1">
      <alignment horizontal="center" vertical="top" wrapText="1"/>
    </xf>
    <xf numFmtId="0" fontId="19" fillId="18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/>
    </xf>
    <xf numFmtId="0" fontId="19" fillId="18" borderId="11" xfId="23" applyFont="1" applyFill="1" applyBorder="1" applyAlignment="1">
      <alignment horizontal="center" vertical="center" wrapText="1"/>
    </xf>
    <xf numFmtId="0" fontId="19" fillId="18" borderId="19" xfId="23" applyFont="1" applyFill="1" applyBorder="1" applyAlignment="1">
      <alignment horizontal="center" vertical="center" wrapText="1"/>
    </xf>
    <xf numFmtId="0" fontId="20" fillId="18" borderId="11" xfId="23" applyFont="1" applyFill="1" applyBorder="1" applyAlignment="1">
      <alignment horizontal="center" vertical="center" wrapText="1"/>
    </xf>
    <xf numFmtId="0" fontId="20" fillId="18" borderId="16" xfId="23" applyFont="1" applyFill="1" applyBorder="1" applyAlignment="1">
      <alignment horizontal="center" vertical="center" wrapText="1"/>
    </xf>
    <xf numFmtId="0" fontId="20" fillId="18" borderId="19" xfId="23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left" vertical="center" wrapText="1"/>
    </xf>
    <xf numFmtId="0" fontId="19" fillId="18" borderId="10" xfId="29" applyFont="1" applyFill="1" applyBorder="1" applyAlignment="1">
      <alignment horizontal="center" vertical="center" wrapText="1"/>
    </xf>
    <xf numFmtId="0" fontId="19" fillId="18" borderId="10" xfId="27" applyFont="1" applyFill="1" applyBorder="1" applyAlignment="1">
      <alignment horizontal="justify" vertical="top" wrapText="1"/>
    </xf>
    <xf numFmtId="0" fontId="19" fillId="18" borderId="10" xfId="27" applyFont="1" applyFill="1" applyBorder="1" applyAlignment="1">
      <alignment horizontal="center" vertical="center" wrapText="1"/>
    </xf>
    <xf numFmtId="0" fontId="33" fillId="18" borderId="10" xfId="27" applyFont="1" applyFill="1" applyBorder="1" applyAlignment="1">
      <alignment horizontal="center" vertical="center" wrapText="1"/>
    </xf>
    <xf numFmtId="0" fontId="19" fillId="18" borderId="11" xfId="0" applyFont="1" applyFill="1" applyBorder="1" applyAlignment="1">
      <alignment horizontal="center" vertical="center"/>
    </xf>
    <xf numFmtId="0" fontId="19" fillId="18" borderId="16" xfId="0" applyFont="1" applyFill="1" applyBorder="1" applyAlignment="1">
      <alignment horizontal="center" vertical="center"/>
    </xf>
    <xf numFmtId="0" fontId="19" fillId="18" borderId="19" xfId="0" applyFont="1" applyFill="1" applyBorder="1" applyAlignment="1">
      <alignment horizontal="center" vertical="center"/>
    </xf>
    <xf numFmtId="0" fontId="19" fillId="18" borderId="16" xfId="0" applyFont="1" applyFill="1" applyBorder="1" applyAlignment="1">
      <alignment horizontal="left" vertical="center" wrapText="1"/>
    </xf>
    <xf numFmtId="0" fontId="29" fillId="18" borderId="16" xfId="29" applyFont="1" applyFill="1" applyBorder="1" applyAlignment="1">
      <alignment horizontal="center" vertical="center" wrapText="1"/>
    </xf>
    <xf numFmtId="0" fontId="20" fillId="18" borderId="11" xfId="29" applyFont="1" applyFill="1" applyBorder="1" applyAlignment="1">
      <alignment horizontal="center" vertical="center"/>
    </xf>
    <xf numFmtId="0" fontId="20" fillId="18" borderId="16" xfId="29" applyFont="1" applyFill="1" applyBorder="1" applyAlignment="1">
      <alignment horizontal="center" vertical="center"/>
    </xf>
    <xf numFmtId="0" fontId="20" fillId="18" borderId="19" xfId="29" applyFont="1" applyFill="1" applyBorder="1" applyAlignment="1">
      <alignment horizontal="center" vertical="center"/>
    </xf>
    <xf numFmtId="0" fontId="19" fillId="18" borderId="11" xfId="23" applyFont="1" applyFill="1" applyBorder="1" applyAlignment="1">
      <alignment horizontal="justify" vertical="top" wrapText="1"/>
    </xf>
    <xf numFmtId="0" fontId="19" fillId="18" borderId="19" xfId="23" applyFont="1" applyFill="1" applyBorder="1" applyAlignment="1">
      <alignment horizontal="justify" vertical="top" wrapText="1"/>
    </xf>
    <xf numFmtId="0" fontId="19" fillId="18" borderId="19" xfId="0" applyNumberFormat="1" applyFont="1" applyFill="1" applyBorder="1" applyAlignment="1">
      <alignment horizontal="center" vertical="center" wrapText="1"/>
    </xf>
    <xf numFmtId="0" fontId="19" fillId="18" borderId="19" xfId="29" applyNumberFormat="1" applyFont="1" applyFill="1" applyBorder="1" applyAlignment="1">
      <alignment horizontal="center" vertical="center"/>
    </xf>
    <xf numFmtId="0" fontId="19" fillId="20" borderId="19" xfId="0" applyNumberFormat="1" applyFont="1" applyFill="1" applyBorder="1" applyAlignment="1">
      <alignment horizontal="center" vertical="center" wrapText="1"/>
    </xf>
    <xf numFmtId="0" fontId="31" fillId="18" borderId="19" xfId="0" applyFont="1" applyFill="1" applyBorder="1" applyAlignment="1">
      <alignment horizontal="center" vertical="center" wrapText="1"/>
    </xf>
    <xf numFmtId="0" fontId="22" fillId="18" borderId="19" xfId="0" applyFont="1" applyFill="1" applyBorder="1" applyAlignment="1">
      <alignment horizontal="left" vertical="center" wrapText="1"/>
    </xf>
    <xf numFmtId="0" fontId="22" fillId="18" borderId="19" xfId="0" applyFont="1" applyFill="1" applyBorder="1" applyAlignment="1">
      <alignment horizontal="center" vertical="center" wrapText="1"/>
    </xf>
    <xf numFmtId="0" fontId="20" fillId="21" borderId="11" xfId="0" applyFont="1" applyFill="1" applyBorder="1" applyAlignment="1">
      <alignment horizontal="center" vertical="center" wrapText="1"/>
    </xf>
    <xf numFmtId="0" fontId="20" fillId="21" borderId="19" xfId="0" applyFont="1" applyFill="1" applyBorder="1" applyAlignment="1">
      <alignment horizontal="center" vertical="center" wrapText="1"/>
    </xf>
    <xf numFmtId="0" fontId="20" fillId="21" borderId="11" xfId="0" applyFont="1" applyFill="1" applyBorder="1" applyAlignment="1">
      <alignment horizontal="left" vertical="top" wrapText="1"/>
    </xf>
    <xf numFmtId="0" fontId="20" fillId="21" borderId="19" xfId="0" applyFont="1" applyFill="1" applyBorder="1" applyAlignment="1">
      <alignment horizontal="left" vertical="top" wrapText="1"/>
    </xf>
    <xf numFmtId="0" fontId="20" fillId="21" borderId="11" xfId="29" applyFont="1" applyFill="1" applyBorder="1" applyAlignment="1">
      <alignment horizontal="center" vertical="center" wrapText="1"/>
    </xf>
    <xf numFmtId="0" fontId="20" fillId="21" borderId="19" xfId="29" applyFont="1" applyFill="1" applyBorder="1" applyAlignment="1">
      <alignment horizontal="center" vertical="center" wrapText="1"/>
    </xf>
    <xf numFmtId="0" fontId="20" fillId="21" borderId="11" xfId="0" applyFont="1" applyFill="1" applyBorder="1" applyAlignment="1">
      <alignment horizontal="justify" vertical="top" wrapText="1"/>
    </xf>
    <xf numFmtId="0" fontId="20" fillId="21" borderId="19" xfId="0" applyFont="1" applyFill="1" applyBorder="1" applyAlignment="1">
      <alignment horizontal="justify" vertical="top" wrapText="1"/>
    </xf>
    <xf numFmtId="164" fontId="19" fillId="18" borderId="11" xfId="0" applyNumberFormat="1" applyFont="1" applyFill="1" applyBorder="1" applyAlignment="1">
      <alignment horizontal="center" vertical="center" wrapText="1" shrinkToFit="1"/>
    </xf>
    <xf numFmtId="164" fontId="19" fillId="18" borderId="19" xfId="0" applyNumberFormat="1" applyFont="1" applyFill="1" applyBorder="1" applyAlignment="1">
      <alignment horizontal="center" vertical="center" wrapText="1" shrinkToFit="1"/>
    </xf>
    <xf numFmtId="167" fontId="19" fillId="18" borderId="12" xfId="28" applyNumberFormat="1" applyFont="1" applyFill="1" applyBorder="1" applyAlignment="1">
      <alignment horizontal="center" vertical="center" wrapText="1"/>
    </xf>
    <xf numFmtId="167" fontId="19" fillId="18" borderId="17" xfId="28" applyNumberFormat="1" applyFont="1" applyFill="1" applyBorder="1" applyAlignment="1">
      <alignment horizontal="center" vertical="center" wrapText="1"/>
    </xf>
    <xf numFmtId="0" fontId="29" fillId="18" borderId="13" xfId="29" applyFont="1" applyFill="1" applyBorder="1" applyAlignment="1">
      <alignment horizontal="center" vertical="center" wrapText="1"/>
    </xf>
    <xf numFmtId="0" fontId="29" fillId="18" borderId="17" xfId="29" applyFont="1" applyFill="1" applyBorder="1" applyAlignment="1">
      <alignment horizontal="center" vertical="center" wrapText="1"/>
    </xf>
  </cellXfs>
  <cellStyles count="40">
    <cellStyle name="Excel Built-in Normal" xfId="37"/>
    <cellStyle name="S4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Денежный 2" xfId="1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АНДАГАЧ тел3-33-96" xfId="17"/>
    <cellStyle name="КАНДАГАЧ тел3-33-96 2" xfId="18"/>
    <cellStyle name="КАНДАГАЧ тел3-33-96 2 2" xfId="19"/>
    <cellStyle name="КАНДАГАЧ тел3-33-96 2 3" xfId="38"/>
    <cellStyle name="Контрольная ячейка" xfId="20" builtinId="23" customBuiltin="1"/>
    <cellStyle name="Название" xfId="21" builtinId="15" customBuiltin="1"/>
    <cellStyle name="Нейтральный" xfId="22" builtinId="28" customBuiltin="1"/>
    <cellStyle name="Обычный" xfId="0" builtinId="0"/>
    <cellStyle name="Обычный 2" xfId="23"/>
    <cellStyle name="Обычный 3" xfId="24"/>
    <cellStyle name="Обычный 4" xfId="25"/>
    <cellStyle name="Обычный 5" xfId="26"/>
    <cellStyle name="Обычный 6" xfId="27"/>
    <cellStyle name="Обычный 7" xfId="28"/>
    <cellStyle name="Обычный_Пути достижения_20.07.2010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Стиль 1" xfId="34"/>
    <cellStyle name="Текст предупреждения" xfId="35" builtinId="11" customBuiltin="1"/>
    <cellStyle name="Финансовый 2" xfId="39"/>
    <cellStyle name="Хороший" xfId="3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N144"/>
  <sheetViews>
    <sheetView tabSelected="1" view="pageBreakPreview" zoomScale="62" zoomScaleNormal="60" zoomScaleSheetLayoutView="62" zoomScalePageLayoutView="60" workbookViewId="0">
      <selection activeCell="F116" sqref="F116"/>
    </sheetView>
  </sheetViews>
  <sheetFormatPr defaultColWidth="12.6328125" defaultRowHeight="10.5" x14ac:dyDescent="0.25"/>
  <cols>
    <col min="1" max="1" width="5.453125" style="387" customWidth="1"/>
    <col min="2" max="2" width="44.54296875" style="336" customWidth="1"/>
    <col min="3" max="3" width="12.1796875" style="336" customWidth="1"/>
    <col min="4" max="4" width="19.08984375" style="388" customWidth="1"/>
    <col min="5" max="5" width="14.90625" style="336" customWidth="1"/>
    <col min="6" max="6" width="23.1796875" style="336" customWidth="1"/>
    <col min="7" max="7" width="13.54296875" style="336" customWidth="1"/>
    <col min="8" max="8" width="12.08984375" style="336" customWidth="1"/>
    <col min="9" max="9" width="14.453125" style="336" customWidth="1"/>
    <col min="10" max="10" width="13.453125" style="336" customWidth="1"/>
    <col min="11" max="11" width="14.90625" style="336" customWidth="1"/>
    <col min="12" max="12" width="13.453125" style="197" customWidth="1"/>
    <col min="13" max="13" width="13" style="197" customWidth="1"/>
    <col min="14" max="14" width="22" style="336" customWidth="1"/>
    <col min="15" max="16384" width="12.6328125" style="336"/>
  </cols>
  <sheetData>
    <row r="1" spans="1:14" ht="15" customHeight="1" x14ac:dyDescent="0.45">
      <c r="A1" s="374"/>
      <c r="B1" s="375"/>
      <c r="C1" s="375"/>
      <c r="D1" s="376"/>
      <c r="E1" s="375"/>
      <c r="F1" s="375"/>
      <c r="G1" s="375"/>
      <c r="H1" s="375"/>
      <c r="I1" s="375"/>
      <c r="J1" s="375"/>
      <c r="K1" s="377"/>
      <c r="L1" s="378"/>
      <c r="M1" s="378"/>
      <c r="N1" s="379"/>
    </row>
    <row r="2" spans="1:14" ht="21.75" customHeight="1" x14ac:dyDescent="0.4">
      <c r="A2" s="374"/>
      <c r="B2" s="375"/>
      <c r="C2" s="375"/>
      <c r="D2" s="376"/>
      <c r="E2" s="375"/>
      <c r="F2" s="375"/>
      <c r="G2" s="375"/>
      <c r="H2" s="375"/>
      <c r="I2" s="375"/>
      <c r="J2" s="375"/>
      <c r="L2" s="380" t="s">
        <v>216</v>
      </c>
      <c r="M2" s="380"/>
      <c r="N2" s="380"/>
    </row>
    <row r="3" spans="1:14" ht="21.75" customHeight="1" x14ac:dyDescent="0.25">
      <c r="A3" s="374"/>
      <c r="B3" s="375"/>
      <c r="C3" s="375"/>
      <c r="D3" s="376"/>
      <c r="E3" s="375"/>
      <c r="F3" s="375"/>
      <c r="G3" s="375"/>
      <c r="H3" s="375"/>
      <c r="I3" s="375"/>
      <c r="J3" s="375"/>
      <c r="L3" s="381" t="s">
        <v>215</v>
      </c>
      <c r="M3" s="381"/>
      <c r="N3" s="381"/>
    </row>
    <row r="4" spans="1:14" ht="21.75" customHeight="1" x14ac:dyDescent="0.25">
      <c r="A4" s="374"/>
      <c r="B4" s="375"/>
      <c r="C4" s="375"/>
      <c r="D4" s="376"/>
      <c r="E4" s="375"/>
      <c r="F4" s="375"/>
      <c r="G4" s="375"/>
      <c r="H4" s="375"/>
      <c r="I4" s="375"/>
      <c r="J4" s="375"/>
      <c r="L4" s="381" t="s">
        <v>59</v>
      </c>
      <c r="M4" s="381"/>
      <c r="N4" s="381"/>
    </row>
    <row r="5" spans="1:14" ht="21.75" customHeight="1" x14ac:dyDescent="0.25">
      <c r="A5" s="382"/>
      <c r="B5" s="375"/>
      <c r="C5" s="375"/>
      <c r="D5" s="376"/>
      <c r="E5" s="375"/>
      <c r="F5" s="375"/>
      <c r="G5" s="375"/>
      <c r="H5" s="375"/>
      <c r="I5" s="375"/>
      <c r="J5" s="375"/>
      <c r="L5" s="381" t="s">
        <v>601</v>
      </c>
      <c r="M5" s="381"/>
      <c r="N5" s="381"/>
    </row>
    <row r="6" spans="1:14" ht="20" x14ac:dyDescent="0.25">
      <c r="A6" s="382"/>
      <c r="B6" s="375"/>
      <c r="C6" s="375"/>
      <c r="D6" s="376"/>
      <c r="E6" s="375"/>
      <c r="F6" s="375"/>
      <c r="G6" s="375"/>
      <c r="H6" s="375"/>
      <c r="I6" s="375"/>
      <c r="J6" s="375"/>
      <c r="K6" s="383"/>
      <c r="L6" s="381"/>
      <c r="M6" s="381"/>
      <c r="N6" s="381"/>
    </row>
    <row r="7" spans="1:14" ht="25.25" customHeight="1" x14ac:dyDescent="0.4">
      <c r="A7" s="413" t="s">
        <v>63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4" ht="15.75" customHeight="1" x14ac:dyDescent="0.45">
      <c r="A8" s="415"/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384"/>
      <c r="N8" s="375"/>
    </row>
    <row r="9" spans="1:14" ht="18.75" customHeight="1" x14ac:dyDescent="0.3">
      <c r="A9" s="417" t="s">
        <v>31</v>
      </c>
      <c r="B9" s="417"/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7"/>
    </row>
    <row r="10" spans="1:14" ht="15" x14ac:dyDescent="0.3">
      <c r="A10" s="385"/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84"/>
      <c r="N10" s="375"/>
    </row>
    <row r="11" spans="1:14" ht="35.25" customHeight="1" x14ac:dyDescent="0.25">
      <c r="A11" s="418" t="s">
        <v>22</v>
      </c>
      <c r="B11" s="414" t="s">
        <v>23</v>
      </c>
      <c r="C11" s="414" t="s">
        <v>15</v>
      </c>
      <c r="D11" s="414" t="s">
        <v>24</v>
      </c>
      <c r="E11" s="414" t="s">
        <v>26</v>
      </c>
      <c r="F11" s="416" t="s">
        <v>17</v>
      </c>
      <c r="G11" s="421" t="s">
        <v>56</v>
      </c>
      <c r="H11" s="422"/>
      <c r="I11" s="422"/>
      <c r="J11" s="422"/>
      <c r="K11" s="422"/>
      <c r="L11" s="420"/>
      <c r="M11" s="420" t="s">
        <v>28</v>
      </c>
      <c r="N11" s="414" t="s">
        <v>57</v>
      </c>
    </row>
    <row r="12" spans="1:14" ht="34.75" customHeight="1" x14ac:dyDescent="0.25">
      <c r="A12" s="419"/>
      <c r="B12" s="414"/>
      <c r="C12" s="414"/>
      <c r="D12" s="414"/>
      <c r="E12" s="414"/>
      <c r="F12" s="414"/>
      <c r="G12" s="369" t="s">
        <v>64</v>
      </c>
      <c r="H12" s="369" t="s">
        <v>65</v>
      </c>
      <c r="I12" s="369" t="s">
        <v>66</v>
      </c>
      <c r="J12" s="369" t="s">
        <v>67</v>
      </c>
      <c r="K12" s="369" t="s">
        <v>68</v>
      </c>
      <c r="L12" s="373" t="s">
        <v>27</v>
      </c>
      <c r="M12" s="419"/>
      <c r="N12" s="414"/>
    </row>
    <row r="13" spans="1:14" ht="15.5" x14ac:dyDescent="0.35">
      <c r="A13" s="364">
        <v>1</v>
      </c>
      <c r="B13" s="304">
        <v>2</v>
      </c>
      <c r="C13" s="304">
        <v>3</v>
      </c>
      <c r="D13" s="304">
        <v>4</v>
      </c>
      <c r="E13" s="304">
        <v>5</v>
      </c>
      <c r="F13" s="304">
        <v>6</v>
      </c>
      <c r="G13" s="364">
        <v>7</v>
      </c>
      <c r="H13" s="364">
        <v>8</v>
      </c>
      <c r="I13" s="364">
        <v>9</v>
      </c>
      <c r="J13" s="364">
        <v>10</v>
      </c>
      <c r="K13" s="364">
        <v>11</v>
      </c>
      <c r="L13" s="8">
        <v>12</v>
      </c>
      <c r="M13" s="337">
        <v>13</v>
      </c>
      <c r="N13" s="337">
        <v>14</v>
      </c>
    </row>
    <row r="14" spans="1:14" ht="15" customHeight="1" x14ac:dyDescent="0.25">
      <c r="A14" s="125"/>
      <c r="B14" s="160" t="s">
        <v>140</v>
      </c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82"/>
      <c r="N14" s="83"/>
    </row>
    <row r="15" spans="1:14" ht="15.75" customHeight="1" x14ac:dyDescent="0.25">
      <c r="A15" s="125"/>
      <c r="B15" s="40" t="s">
        <v>50</v>
      </c>
      <c r="C15" s="37"/>
      <c r="D15" s="37"/>
      <c r="E15" s="37"/>
      <c r="F15" s="37"/>
      <c r="G15" s="37"/>
      <c r="H15" s="37"/>
      <c r="I15" s="37"/>
      <c r="J15" s="37"/>
      <c r="K15" s="37"/>
      <c r="L15" s="38"/>
      <c r="M15" s="27"/>
      <c r="N15" s="45"/>
    </row>
    <row r="16" spans="1:14" ht="76.25" customHeight="1" x14ac:dyDescent="0.25">
      <c r="A16" s="41">
        <v>1</v>
      </c>
      <c r="B16" s="46" t="s">
        <v>221</v>
      </c>
      <c r="C16" s="204" t="s">
        <v>77</v>
      </c>
      <c r="D16" s="204"/>
      <c r="E16" s="204"/>
      <c r="F16" s="204" t="s">
        <v>306</v>
      </c>
      <c r="G16" s="204">
        <v>1557.4</v>
      </c>
      <c r="H16" s="204">
        <v>1669.1</v>
      </c>
      <c r="I16" s="204" t="s">
        <v>217</v>
      </c>
      <c r="J16" s="204" t="s">
        <v>218</v>
      </c>
      <c r="K16" s="204">
        <v>2605.1999999999998</v>
      </c>
      <c r="L16" s="204"/>
      <c r="M16" s="41"/>
      <c r="N16" s="41"/>
    </row>
    <row r="17" spans="1:14" ht="34.25" customHeight="1" x14ac:dyDescent="0.25">
      <c r="A17" s="406">
        <v>2</v>
      </c>
      <c r="B17" s="46" t="s">
        <v>222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41"/>
      <c r="N17" s="41"/>
    </row>
    <row r="18" spans="1:14" ht="29.4" customHeight="1" x14ac:dyDescent="0.25">
      <c r="A18" s="407"/>
      <c r="B18" s="46" t="s">
        <v>219</v>
      </c>
      <c r="C18" s="204" t="s">
        <v>30</v>
      </c>
      <c r="D18" s="204"/>
      <c r="E18" s="204"/>
      <c r="F18" s="204" t="s">
        <v>504</v>
      </c>
      <c r="G18" s="204" t="s">
        <v>34</v>
      </c>
      <c r="H18" s="204" t="s">
        <v>34</v>
      </c>
      <c r="I18" s="204" t="s">
        <v>34</v>
      </c>
      <c r="J18" s="204">
        <v>106.6</v>
      </c>
      <c r="K18" s="204">
        <v>108.1</v>
      </c>
      <c r="L18" s="204"/>
      <c r="M18" s="41"/>
      <c r="N18" s="41"/>
    </row>
    <row r="19" spans="1:14" ht="29.4" customHeight="1" x14ac:dyDescent="0.25">
      <c r="A19" s="408"/>
      <c r="B19" s="46" t="s">
        <v>220</v>
      </c>
      <c r="C19" s="204" t="s">
        <v>30</v>
      </c>
      <c r="D19" s="204"/>
      <c r="E19" s="204"/>
      <c r="F19" s="204" t="s">
        <v>308</v>
      </c>
      <c r="G19" s="204" t="s">
        <v>34</v>
      </c>
      <c r="H19" s="204" t="s">
        <v>34</v>
      </c>
      <c r="I19" s="204" t="s">
        <v>34</v>
      </c>
      <c r="J19" s="204">
        <v>109</v>
      </c>
      <c r="K19" s="204">
        <v>110</v>
      </c>
      <c r="L19" s="204"/>
      <c r="M19" s="41"/>
      <c r="N19" s="41"/>
    </row>
    <row r="20" spans="1:14" ht="69.650000000000006" customHeight="1" x14ac:dyDescent="0.25">
      <c r="A20" s="41">
        <v>3</v>
      </c>
      <c r="B20" s="46" t="s">
        <v>81</v>
      </c>
      <c r="C20" s="204" t="s">
        <v>30</v>
      </c>
      <c r="D20" s="204"/>
      <c r="E20" s="204"/>
      <c r="F20" s="204" t="s">
        <v>307</v>
      </c>
      <c r="G20" s="204">
        <v>106</v>
      </c>
      <c r="H20" s="204">
        <v>106</v>
      </c>
      <c r="I20" s="204">
        <v>105</v>
      </c>
      <c r="J20" s="204">
        <v>104.4</v>
      </c>
      <c r="K20" s="204">
        <v>105.7</v>
      </c>
      <c r="L20" s="204"/>
      <c r="M20" s="41"/>
      <c r="N20" s="41"/>
    </row>
    <row r="21" spans="1:14" ht="69.650000000000006" customHeight="1" x14ac:dyDescent="0.25">
      <c r="A21" s="41">
        <v>4</v>
      </c>
      <c r="B21" s="46" t="s">
        <v>224</v>
      </c>
      <c r="C21" s="204" t="s">
        <v>223</v>
      </c>
      <c r="D21" s="204"/>
      <c r="E21" s="204"/>
      <c r="F21" s="204" t="s">
        <v>309</v>
      </c>
      <c r="G21" s="204" t="s">
        <v>34</v>
      </c>
      <c r="H21" s="204" t="s">
        <v>34</v>
      </c>
      <c r="I21" s="204" t="s">
        <v>34</v>
      </c>
      <c r="J21" s="204">
        <v>21.78</v>
      </c>
      <c r="K21" s="204">
        <v>21.27</v>
      </c>
      <c r="L21" s="204"/>
      <c r="M21" s="41"/>
      <c r="N21" s="41"/>
    </row>
    <row r="22" spans="1:14" ht="69.650000000000006" customHeight="1" x14ac:dyDescent="0.25">
      <c r="A22" s="41">
        <v>5</v>
      </c>
      <c r="B22" s="46" t="s">
        <v>225</v>
      </c>
      <c r="C22" s="204" t="s">
        <v>30</v>
      </c>
      <c r="D22" s="204"/>
      <c r="E22" s="204"/>
      <c r="F22" s="204" t="s">
        <v>310</v>
      </c>
      <c r="G22" s="204" t="s">
        <v>34</v>
      </c>
      <c r="H22" s="204" t="s">
        <v>34</v>
      </c>
      <c r="I22" s="204" t="s">
        <v>34</v>
      </c>
      <c r="J22" s="204">
        <v>106.9</v>
      </c>
      <c r="K22" s="204">
        <v>113.2</v>
      </c>
      <c r="L22" s="204"/>
      <c r="M22" s="41"/>
      <c r="N22" s="41"/>
    </row>
    <row r="23" spans="1:14" ht="53.4" customHeight="1" x14ac:dyDescent="0.25">
      <c r="A23" s="41">
        <v>6</v>
      </c>
      <c r="B23" s="46" t="s">
        <v>226</v>
      </c>
      <c r="C23" s="204" t="s">
        <v>30</v>
      </c>
      <c r="D23" s="204"/>
      <c r="E23" s="204"/>
      <c r="F23" s="204" t="s">
        <v>532</v>
      </c>
      <c r="G23" s="204" t="s">
        <v>34</v>
      </c>
      <c r="H23" s="204" t="s">
        <v>34</v>
      </c>
      <c r="I23" s="204" t="s">
        <v>34</v>
      </c>
      <c r="J23" s="204">
        <v>38.799999999999997</v>
      </c>
      <c r="K23" s="204">
        <v>37.1</v>
      </c>
      <c r="L23" s="204"/>
      <c r="M23" s="41"/>
      <c r="N23" s="41"/>
    </row>
    <row r="24" spans="1:14" s="9" customFormat="1" ht="15" customHeight="1" x14ac:dyDescent="0.25">
      <c r="A24" s="50"/>
      <c r="B24" s="144" t="s">
        <v>29</v>
      </c>
      <c r="C24" s="145"/>
      <c r="D24" s="10"/>
      <c r="E24" s="145"/>
      <c r="F24" s="145"/>
      <c r="G24" s="145"/>
      <c r="H24" s="145"/>
      <c r="I24" s="145"/>
      <c r="J24" s="145"/>
      <c r="K24" s="145"/>
      <c r="L24" s="11"/>
      <c r="M24" s="12"/>
      <c r="N24" s="12"/>
    </row>
    <row r="25" spans="1:14" ht="76.25" customHeight="1" x14ac:dyDescent="0.25">
      <c r="A25" s="360">
        <v>1</v>
      </c>
      <c r="B25" s="194" t="s">
        <v>456</v>
      </c>
      <c r="C25" s="360" t="s">
        <v>3</v>
      </c>
      <c r="D25" s="360" t="s">
        <v>182</v>
      </c>
      <c r="E25" s="360" t="s">
        <v>130</v>
      </c>
      <c r="F25" s="360" t="s">
        <v>306</v>
      </c>
      <c r="G25" s="360">
        <v>2</v>
      </c>
      <c r="H25" s="360">
        <v>2</v>
      </c>
      <c r="I25" s="360">
        <v>2</v>
      </c>
      <c r="J25" s="360">
        <v>2</v>
      </c>
      <c r="K25" s="360">
        <v>2</v>
      </c>
      <c r="L25" s="340"/>
      <c r="M25" s="360"/>
      <c r="N25" s="360"/>
    </row>
    <row r="26" spans="1:14" s="9" customFormat="1" ht="66.650000000000006" customHeight="1" x14ac:dyDescent="0.25">
      <c r="A26" s="364">
        <v>2</v>
      </c>
      <c r="B26" s="223" t="s">
        <v>311</v>
      </c>
      <c r="C26" s="208" t="s">
        <v>356</v>
      </c>
      <c r="D26" s="364" t="s">
        <v>62</v>
      </c>
      <c r="E26" s="364">
        <v>2019</v>
      </c>
      <c r="F26" s="364" t="s">
        <v>533</v>
      </c>
      <c r="G26" s="364"/>
      <c r="H26" s="364"/>
      <c r="I26" s="364"/>
      <c r="J26" s="364">
        <v>834</v>
      </c>
      <c r="K26" s="364"/>
      <c r="L26" s="224">
        <v>834</v>
      </c>
      <c r="M26" s="224" t="s">
        <v>21</v>
      </c>
      <c r="N26" s="364"/>
    </row>
    <row r="27" spans="1:14" ht="82.75" customHeight="1" x14ac:dyDescent="0.25">
      <c r="A27" s="364">
        <v>3</v>
      </c>
      <c r="B27" s="223" t="s">
        <v>312</v>
      </c>
      <c r="C27" s="208" t="s">
        <v>356</v>
      </c>
      <c r="D27" s="364" t="s">
        <v>62</v>
      </c>
      <c r="E27" s="364">
        <v>2020</v>
      </c>
      <c r="F27" s="364" t="s">
        <v>534</v>
      </c>
      <c r="G27" s="364"/>
      <c r="H27" s="364"/>
      <c r="I27" s="364"/>
      <c r="J27" s="364"/>
      <c r="K27" s="364">
        <v>3000</v>
      </c>
      <c r="L27" s="224">
        <v>3000</v>
      </c>
      <c r="M27" s="224" t="s">
        <v>21</v>
      </c>
      <c r="N27" s="364"/>
    </row>
    <row r="28" spans="1:14" ht="22.5" customHeight="1" x14ac:dyDescent="0.25">
      <c r="A28" s="395">
        <v>4</v>
      </c>
      <c r="B28" s="426" t="s">
        <v>55</v>
      </c>
      <c r="C28" s="399" t="s">
        <v>14</v>
      </c>
      <c r="D28" s="393" t="s">
        <v>131</v>
      </c>
      <c r="E28" s="399" t="s">
        <v>130</v>
      </c>
      <c r="F28" s="399" t="s">
        <v>354</v>
      </c>
      <c r="G28" s="341">
        <v>3004.5</v>
      </c>
      <c r="H28" s="360">
        <v>11591.9</v>
      </c>
      <c r="I28" s="360">
        <v>450</v>
      </c>
      <c r="J28" s="360">
        <v>11302.5</v>
      </c>
      <c r="K28" s="195">
        <v>11477.3</v>
      </c>
      <c r="L28" s="205">
        <f>K28+J28+I28+H28+G28</f>
        <v>37826.199999999997</v>
      </c>
      <c r="M28" s="206" t="s">
        <v>32</v>
      </c>
      <c r="N28" s="337" t="s">
        <v>595</v>
      </c>
    </row>
    <row r="29" spans="1:14" ht="22.75" customHeight="1" x14ac:dyDescent="0.25">
      <c r="A29" s="396"/>
      <c r="B29" s="427"/>
      <c r="C29" s="400"/>
      <c r="D29" s="394"/>
      <c r="E29" s="400"/>
      <c r="F29" s="400"/>
      <c r="G29" s="360"/>
      <c r="H29" s="360">
        <v>2432.9</v>
      </c>
      <c r="I29" s="360">
        <v>4952.2</v>
      </c>
      <c r="J29" s="360">
        <v>199.6</v>
      </c>
      <c r="K29" s="360">
        <v>700</v>
      </c>
      <c r="L29" s="205">
        <f>K29+J29+I29+H29+G29</f>
        <v>8284.7000000000007</v>
      </c>
      <c r="M29" s="206" t="s">
        <v>33</v>
      </c>
      <c r="N29" s="337" t="s">
        <v>596</v>
      </c>
    </row>
    <row r="30" spans="1:14" ht="47.25" customHeight="1" x14ac:dyDescent="0.25">
      <c r="A30" s="364">
        <v>5</v>
      </c>
      <c r="B30" s="207" t="s">
        <v>353</v>
      </c>
      <c r="C30" s="208" t="s">
        <v>356</v>
      </c>
      <c r="D30" s="208" t="s">
        <v>131</v>
      </c>
      <c r="E30" s="360" t="s">
        <v>130</v>
      </c>
      <c r="F30" s="208" t="s">
        <v>355</v>
      </c>
      <c r="G30" s="208">
        <v>7800</v>
      </c>
      <c r="H30" s="209">
        <v>23596</v>
      </c>
      <c r="I30" s="209">
        <v>29073</v>
      </c>
      <c r="J30" s="209">
        <v>30037</v>
      </c>
      <c r="K30" s="208">
        <v>40000</v>
      </c>
      <c r="L30" s="205">
        <f>K30+J30+I30+H30+G30</f>
        <v>130506</v>
      </c>
      <c r="M30" s="206" t="s">
        <v>21</v>
      </c>
      <c r="N30" s="206"/>
    </row>
    <row r="31" spans="1:14" ht="78.75" customHeight="1" x14ac:dyDescent="0.25">
      <c r="A31" s="364">
        <v>6</v>
      </c>
      <c r="B31" s="194" t="s">
        <v>183</v>
      </c>
      <c r="C31" s="361" t="s">
        <v>3</v>
      </c>
      <c r="D31" s="360" t="s">
        <v>82</v>
      </c>
      <c r="E31" s="360" t="s">
        <v>83</v>
      </c>
      <c r="F31" s="360" t="s">
        <v>313</v>
      </c>
      <c r="G31" s="360"/>
      <c r="H31" s="361">
        <v>1</v>
      </c>
      <c r="I31" s="361"/>
      <c r="J31" s="361">
        <v>1</v>
      </c>
      <c r="K31" s="361"/>
      <c r="L31" s="296"/>
      <c r="M31" s="296"/>
      <c r="N31" s="297"/>
    </row>
    <row r="32" spans="1:14" ht="69.650000000000006" customHeight="1" x14ac:dyDescent="0.25">
      <c r="A32" s="360">
        <v>7</v>
      </c>
      <c r="B32" s="194" t="s">
        <v>457</v>
      </c>
      <c r="C32" s="360" t="s">
        <v>3</v>
      </c>
      <c r="D32" s="360" t="s">
        <v>182</v>
      </c>
      <c r="E32" s="360" t="s">
        <v>343</v>
      </c>
      <c r="F32" s="360" t="s">
        <v>477</v>
      </c>
      <c r="G32" s="360" t="s">
        <v>34</v>
      </c>
      <c r="H32" s="360" t="s">
        <v>34</v>
      </c>
      <c r="I32" s="360" t="s">
        <v>34</v>
      </c>
      <c r="J32" s="360">
        <v>1</v>
      </c>
      <c r="K32" s="360">
        <v>1</v>
      </c>
      <c r="L32" s="340"/>
      <c r="M32" s="360"/>
      <c r="N32" s="360"/>
    </row>
    <row r="33" spans="1:14" ht="63" customHeight="1" x14ac:dyDescent="0.25">
      <c r="A33" s="251">
        <v>8</v>
      </c>
      <c r="B33" s="357" t="s">
        <v>454</v>
      </c>
      <c r="C33" s="367" t="s">
        <v>3</v>
      </c>
      <c r="D33" s="350" t="s">
        <v>12</v>
      </c>
      <c r="E33" s="350" t="s">
        <v>343</v>
      </c>
      <c r="F33" s="340" t="s">
        <v>310</v>
      </c>
      <c r="G33" s="361" t="s">
        <v>34</v>
      </c>
      <c r="H33" s="361" t="s">
        <v>34</v>
      </c>
      <c r="I33" s="361" t="s">
        <v>34</v>
      </c>
      <c r="J33" s="252">
        <v>1</v>
      </c>
      <c r="K33" s="252">
        <v>1</v>
      </c>
      <c r="L33" s="253"/>
      <c r="M33" s="254"/>
      <c r="N33" s="254"/>
    </row>
    <row r="34" spans="1:14" s="9" customFormat="1" ht="60" customHeight="1" x14ac:dyDescent="0.25">
      <c r="A34" s="364">
        <v>9</v>
      </c>
      <c r="B34" s="357" t="s">
        <v>455</v>
      </c>
      <c r="C34" s="361" t="s">
        <v>3</v>
      </c>
      <c r="D34" s="350" t="s">
        <v>12</v>
      </c>
      <c r="E34" s="350" t="s">
        <v>343</v>
      </c>
      <c r="F34" s="340" t="s">
        <v>310</v>
      </c>
      <c r="G34" s="361" t="s">
        <v>34</v>
      </c>
      <c r="H34" s="361" t="s">
        <v>34</v>
      </c>
      <c r="I34" s="361" t="s">
        <v>34</v>
      </c>
      <c r="J34" s="252">
        <v>1</v>
      </c>
      <c r="K34" s="252">
        <v>1</v>
      </c>
      <c r="L34" s="297"/>
      <c r="M34" s="297"/>
      <c r="N34" s="297"/>
    </row>
    <row r="35" spans="1:14" ht="52.75" customHeight="1" x14ac:dyDescent="0.25">
      <c r="A35" s="364">
        <v>10</v>
      </c>
      <c r="B35" s="223" t="s">
        <v>304</v>
      </c>
      <c r="C35" s="361" t="s">
        <v>3</v>
      </c>
      <c r="D35" s="364" t="s">
        <v>39</v>
      </c>
      <c r="E35" s="364">
        <v>2020</v>
      </c>
      <c r="F35" s="364" t="s">
        <v>504</v>
      </c>
      <c r="G35" s="364"/>
      <c r="H35" s="364"/>
      <c r="I35" s="364"/>
      <c r="J35" s="364"/>
      <c r="K35" s="364">
        <v>5</v>
      </c>
      <c r="L35" s="224"/>
      <c r="M35" s="224"/>
      <c r="N35" s="364"/>
    </row>
    <row r="36" spans="1:14" ht="30.75" customHeight="1" x14ac:dyDescent="0.25">
      <c r="A36" s="125"/>
      <c r="B36" s="4" t="s">
        <v>7</v>
      </c>
      <c r="C36" s="2" t="s">
        <v>14</v>
      </c>
      <c r="D36" s="27"/>
      <c r="E36" s="26"/>
      <c r="F36" s="26"/>
      <c r="G36" s="28">
        <f>G38+G39+G40</f>
        <v>10804.5</v>
      </c>
      <c r="H36" s="28">
        <f>H38+H39+H40</f>
        <v>37620.800000000003</v>
      </c>
      <c r="I36" s="28">
        <f>I38+I39+I40</f>
        <v>34475.199999999997</v>
      </c>
      <c r="J36" s="28">
        <f>J38+J39+J40</f>
        <v>42373.1</v>
      </c>
      <c r="K36" s="28">
        <f>K38+K39+K40</f>
        <v>55177.3</v>
      </c>
      <c r="L36" s="14">
        <f>SUM(G36:K36)</f>
        <v>180450.90000000002</v>
      </c>
      <c r="M36" s="27"/>
      <c r="N36" s="45"/>
    </row>
    <row r="37" spans="1:14" ht="15" customHeight="1" x14ac:dyDescent="0.25">
      <c r="A37" s="142"/>
      <c r="B37" s="22" t="s">
        <v>18</v>
      </c>
      <c r="C37" s="1"/>
      <c r="D37" s="21"/>
      <c r="E37" s="20"/>
      <c r="F37" s="20"/>
      <c r="G37" s="24"/>
      <c r="H37" s="24"/>
      <c r="I37" s="24"/>
      <c r="J37" s="24"/>
      <c r="K37" s="24"/>
      <c r="L37" s="6"/>
      <c r="M37" s="21"/>
      <c r="N37" s="31"/>
    </row>
    <row r="38" spans="1:14" ht="30.75" customHeight="1" x14ac:dyDescent="0.25">
      <c r="A38" s="142"/>
      <c r="B38" s="22" t="s">
        <v>1</v>
      </c>
      <c r="C38" s="1" t="s">
        <v>14</v>
      </c>
      <c r="D38" s="21"/>
      <c r="E38" s="20"/>
      <c r="F38" s="20"/>
      <c r="G38" s="24">
        <f t="shared" ref="G38:K39" si="0">G28</f>
        <v>3004.5</v>
      </c>
      <c r="H38" s="24">
        <f t="shared" si="0"/>
        <v>11591.9</v>
      </c>
      <c r="I38" s="24">
        <f t="shared" si="0"/>
        <v>450</v>
      </c>
      <c r="J38" s="24">
        <f t="shared" si="0"/>
        <v>11302.5</v>
      </c>
      <c r="K38" s="24">
        <f t="shared" si="0"/>
        <v>11477.3</v>
      </c>
      <c r="L38" s="6">
        <f>SUM(G38:K38)</f>
        <v>37826.199999999997</v>
      </c>
      <c r="M38" s="21"/>
      <c r="N38" s="31"/>
    </row>
    <row r="39" spans="1:14" ht="30.75" customHeight="1" x14ac:dyDescent="0.25">
      <c r="A39" s="142"/>
      <c r="B39" s="22" t="s">
        <v>19</v>
      </c>
      <c r="C39" s="1" t="s">
        <v>14</v>
      </c>
      <c r="D39" s="21"/>
      <c r="E39" s="20"/>
      <c r="F39" s="20"/>
      <c r="G39" s="24">
        <f t="shared" si="0"/>
        <v>0</v>
      </c>
      <c r="H39" s="24">
        <f t="shared" si="0"/>
        <v>2432.9</v>
      </c>
      <c r="I39" s="24">
        <f t="shared" si="0"/>
        <v>4952.2</v>
      </c>
      <c r="J39" s="24">
        <f t="shared" si="0"/>
        <v>199.6</v>
      </c>
      <c r="K39" s="24">
        <f t="shared" si="0"/>
        <v>700</v>
      </c>
      <c r="L39" s="6">
        <f>SUM(G39:K39)</f>
        <v>8284.7000000000007</v>
      </c>
      <c r="M39" s="21"/>
      <c r="N39" s="31"/>
    </row>
    <row r="40" spans="1:14" ht="30.75" customHeight="1" x14ac:dyDescent="0.25">
      <c r="A40" s="142"/>
      <c r="B40" s="22" t="s">
        <v>20</v>
      </c>
      <c r="C40" s="1" t="s">
        <v>14</v>
      </c>
      <c r="D40" s="21"/>
      <c r="E40" s="20"/>
      <c r="F40" s="20"/>
      <c r="G40" s="24">
        <f>G26+G27+G30</f>
        <v>7800</v>
      </c>
      <c r="H40" s="24">
        <f>H26+H27+H30</f>
        <v>23596</v>
      </c>
      <c r="I40" s="24">
        <f>I26+I27+I30</f>
        <v>29073</v>
      </c>
      <c r="J40" s="24">
        <f>J26+J27+J30</f>
        <v>30871</v>
      </c>
      <c r="K40" s="24">
        <f>K26+K27+K30</f>
        <v>43000</v>
      </c>
      <c r="L40" s="33">
        <f>G40+H40+I40+J40+K40</f>
        <v>134340</v>
      </c>
      <c r="M40" s="143"/>
      <c r="N40" s="31"/>
    </row>
    <row r="41" spans="1:14" ht="15" customHeight="1" x14ac:dyDescent="0.25">
      <c r="A41" s="128"/>
      <c r="B41" s="129" t="s">
        <v>141</v>
      </c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59"/>
      <c r="N41" s="159"/>
    </row>
    <row r="42" spans="1:14" ht="15.75" customHeight="1" x14ac:dyDescent="0.25">
      <c r="A42" s="125"/>
      <c r="B42" s="40" t="s">
        <v>50</v>
      </c>
      <c r="C42" s="37"/>
      <c r="D42" s="37"/>
      <c r="E42" s="37"/>
      <c r="F42" s="37"/>
      <c r="G42" s="37"/>
      <c r="H42" s="37"/>
      <c r="I42" s="37"/>
      <c r="J42" s="37"/>
      <c r="K42" s="37"/>
      <c r="L42" s="38"/>
      <c r="M42" s="48"/>
      <c r="N42" s="131"/>
    </row>
    <row r="43" spans="1:14" ht="31.5" customHeight="1" x14ac:dyDescent="0.25">
      <c r="A43" s="41">
        <v>1</v>
      </c>
      <c r="B43" s="46" t="s">
        <v>227</v>
      </c>
      <c r="C43" s="54" t="s">
        <v>30</v>
      </c>
      <c r="D43" s="54"/>
      <c r="E43" s="54"/>
      <c r="F43" s="54" t="s">
        <v>504</v>
      </c>
      <c r="G43" s="54">
        <v>101.5</v>
      </c>
      <c r="H43" s="54">
        <v>103.9</v>
      </c>
      <c r="I43" s="54">
        <v>100.5</v>
      </c>
      <c r="J43" s="54">
        <v>104.4</v>
      </c>
      <c r="K43" s="54">
        <v>104.9</v>
      </c>
      <c r="L43" s="54"/>
      <c r="M43" s="54"/>
      <c r="N43" s="54"/>
    </row>
    <row r="44" spans="1:14" ht="40.25" customHeight="1" x14ac:dyDescent="0.25">
      <c r="A44" s="41">
        <v>2</v>
      </c>
      <c r="B44" s="46" t="s">
        <v>228</v>
      </c>
      <c r="C44" s="54" t="s">
        <v>229</v>
      </c>
      <c r="D44" s="54"/>
      <c r="E44" s="54"/>
      <c r="F44" s="54" t="s">
        <v>504</v>
      </c>
      <c r="G44" s="54" t="s">
        <v>34</v>
      </c>
      <c r="H44" s="54" t="s">
        <v>34</v>
      </c>
      <c r="I44" s="54" t="s">
        <v>34</v>
      </c>
      <c r="J44" s="54">
        <v>116.6</v>
      </c>
      <c r="K44" s="54">
        <v>140.5</v>
      </c>
      <c r="L44" s="54"/>
      <c r="M44" s="54"/>
      <c r="N44" s="54"/>
    </row>
    <row r="45" spans="1:14" ht="15" customHeight="1" x14ac:dyDescent="0.25">
      <c r="A45" s="51"/>
      <c r="B45" s="144" t="s">
        <v>29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1"/>
      <c r="M45" s="132"/>
      <c r="N45" s="13"/>
    </row>
    <row r="46" spans="1:14" ht="85.5" customHeight="1" x14ac:dyDescent="0.25">
      <c r="A46" s="225" t="s">
        <v>359</v>
      </c>
      <c r="B46" s="213" t="s">
        <v>212</v>
      </c>
      <c r="C46" s="360" t="s">
        <v>14</v>
      </c>
      <c r="D46" s="360" t="s">
        <v>190</v>
      </c>
      <c r="E46" s="360" t="s">
        <v>367</v>
      </c>
      <c r="F46" s="360" t="s">
        <v>535</v>
      </c>
      <c r="G46" s="346"/>
      <c r="H46" s="226"/>
      <c r="I46" s="227">
        <v>2203</v>
      </c>
      <c r="J46" s="227">
        <v>951.5</v>
      </c>
      <c r="K46" s="227">
        <v>1270.4000000000001</v>
      </c>
      <c r="L46" s="205">
        <f>SUM(G46:K46)</f>
        <v>4424.8999999999996</v>
      </c>
      <c r="M46" s="228" t="s">
        <v>32</v>
      </c>
      <c r="N46" s="337">
        <v>13210015</v>
      </c>
    </row>
    <row r="47" spans="1:14" ht="96" customHeight="1" x14ac:dyDescent="0.25">
      <c r="A47" s="225" t="s">
        <v>360</v>
      </c>
      <c r="B47" s="213" t="s">
        <v>213</v>
      </c>
      <c r="C47" s="360" t="s">
        <v>14</v>
      </c>
      <c r="D47" s="360" t="s">
        <v>190</v>
      </c>
      <c r="E47" s="360" t="s">
        <v>367</v>
      </c>
      <c r="F47" s="360" t="s">
        <v>536</v>
      </c>
      <c r="G47" s="346"/>
      <c r="H47" s="337"/>
      <c r="I47" s="227">
        <v>1097</v>
      </c>
      <c r="J47" s="227">
        <v>548.5</v>
      </c>
      <c r="K47" s="227">
        <v>556.79999999999995</v>
      </c>
      <c r="L47" s="205">
        <f>SUM(G47:K47)</f>
        <v>2202.3000000000002</v>
      </c>
      <c r="M47" s="228" t="s">
        <v>32</v>
      </c>
      <c r="N47" s="337">
        <v>13210016</v>
      </c>
    </row>
    <row r="48" spans="1:14" ht="48" customHeight="1" x14ac:dyDescent="0.25">
      <c r="A48" s="225" t="s">
        <v>361</v>
      </c>
      <c r="B48" s="213" t="s">
        <v>341</v>
      </c>
      <c r="C48" s="360" t="s">
        <v>3</v>
      </c>
      <c r="D48" s="360" t="s">
        <v>342</v>
      </c>
      <c r="E48" s="360" t="s">
        <v>367</v>
      </c>
      <c r="F48" s="360" t="s">
        <v>504</v>
      </c>
      <c r="G48" s="339"/>
      <c r="H48" s="229"/>
      <c r="I48" s="337">
        <v>2</v>
      </c>
      <c r="J48" s="360">
        <v>4</v>
      </c>
      <c r="K48" s="337">
        <v>2</v>
      </c>
      <c r="L48" s="337"/>
      <c r="M48" s="228"/>
      <c r="N48" s="339"/>
    </row>
    <row r="49" spans="1:14" ht="48.65" customHeight="1" x14ac:dyDescent="0.25">
      <c r="A49" s="225" t="s">
        <v>362</v>
      </c>
      <c r="B49" s="213" t="s">
        <v>344</v>
      </c>
      <c r="C49" s="360" t="s">
        <v>3</v>
      </c>
      <c r="D49" s="360" t="s">
        <v>342</v>
      </c>
      <c r="E49" s="360" t="s">
        <v>368</v>
      </c>
      <c r="F49" s="360" t="s">
        <v>504</v>
      </c>
      <c r="G49" s="339"/>
      <c r="H49" s="360">
        <v>4</v>
      </c>
      <c r="I49" s="360">
        <v>4</v>
      </c>
      <c r="J49" s="360">
        <v>4</v>
      </c>
      <c r="K49" s="360">
        <v>1</v>
      </c>
      <c r="L49" s="360"/>
      <c r="M49" s="230"/>
      <c r="N49" s="200"/>
    </row>
    <row r="50" spans="1:14" ht="83.25" customHeight="1" x14ac:dyDescent="0.25">
      <c r="A50" s="225" t="s">
        <v>540</v>
      </c>
      <c r="B50" s="213" t="s">
        <v>541</v>
      </c>
      <c r="C50" s="360" t="s">
        <v>14</v>
      </c>
      <c r="D50" s="360" t="s">
        <v>190</v>
      </c>
      <c r="E50" s="360">
        <v>2020</v>
      </c>
      <c r="F50" s="360" t="s">
        <v>542</v>
      </c>
      <c r="G50" s="339"/>
      <c r="H50" s="360"/>
      <c r="I50" s="360"/>
      <c r="J50" s="360"/>
      <c r="K50" s="195">
        <v>1800</v>
      </c>
      <c r="L50" s="205">
        <v>1800</v>
      </c>
      <c r="M50" s="228" t="s">
        <v>21</v>
      </c>
      <c r="N50" s="200"/>
    </row>
    <row r="51" spans="1:14" ht="71.25" customHeight="1" x14ac:dyDescent="0.25">
      <c r="A51" s="225" t="s">
        <v>543</v>
      </c>
      <c r="B51" s="213" t="s">
        <v>544</v>
      </c>
      <c r="C51" s="360" t="s">
        <v>14</v>
      </c>
      <c r="D51" s="360" t="s">
        <v>190</v>
      </c>
      <c r="E51" s="360">
        <v>2020</v>
      </c>
      <c r="F51" s="360" t="s">
        <v>545</v>
      </c>
      <c r="G51" s="339"/>
      <c r="H51" s="360"/>
      <c r="I51" s="360"/>
      <c r="J51" s="360"/>
      <c r="K51" s="195">
        <v>600</v>
      </c>
      <c r="L51" s="231">
        <v>600</v>
      </c>
      <c r="M51" s="228" t="s">
        <v>21</v>
      </c>
      <c r="N51" s="200"/>
    </row>
    <row r="52" spans="1:14" ht="30.75" customHeight="1" x14ac:dyDescent="0.25">
      <c r="A52" s="125"/>
      <c r="B52" s="4" t="s">
        <v>7</v>
      </c>
      <c r="C52" s="2" t="s">
        <v>14</v>
      </c>
      <c r="D52" s="27"/>
      <c r="E52" s="26"/>
      <c r="F52" s="26"/>
      <c r="G52" s="28">
        <f>G54+G55+G56</f>
        <v>0</v>
      </c>
      <c r="H52" s="28">
        <f>H54+H55+H56</f>
        <v>0</v>
      </c>
      <c r="I52" s="28">
        <f>I54+I55+I56</f>
        <v>3300</v>
      </c>
      <c r="J52" s="28">
        <f>J54+J55+J56</f>
        <v>1500</v>
      </c>
      <c r="K52" s="28">
        <f>K54+K55+K56</f>
        <v>4227.2</v>
      </c>
      <c r="L52" s="14">
        <f>SUM(G52:K52)</f>
        <v>9027.2000000000007</v>
      </c>
      <c r="M52" s="27"/>
      <c r="N52" s="45"/>
    </row>
    <row r="53" spans="1:14" ht="15" customHeight="1" x14ac:dyDescent="0.25">
      <c r="A53" s="142"/>
      <c r="B53" s="22" t="s">
        <v>18</v>
      </c>
      <c r="C53" s="1"/>
      <c r="D53" s="21"/>
      <c r="E53" s="20"/>
      <c r="F53" s="20"/>
      <c r="G53" s="24"/>
      <c r="H53" s="24"/>
      <c r="I53" s="24"/>
      <c r="J53" s="24"/>
      <c r="K53" s="24"/>
      <c r="L53" s="6"/>
      <c r="M53" s="21"/>
      <c r="N53" s="31"/>
    </row>
    <row r="54" spans="1:14" ht="30.75" customHeight="1" x14ac:dyDescent="0.25">
      <c r="A54" s="142"/>
      <c r="B54" s="22" t="s">
        <v>1</v>
      </c>
      <c r="C54" s="1" t="s">
        <v>14</v>
      </c>
      <c r="D54" s="21"/>
      <c r="E54" s="20"/>
      <c r="F54" s="20"/>
      <c r="G54" s="24">
        <f>G46+G47</f>
        <v>0</v>
      </c>
      <c r="H54" s="24">
        <f>H46+H47</f>
        <v>0</v>
      </c>
      <c r="I54" s="24">
        <f>I46+I47</f>
        <v>3300</v>
      </c>
      <c r="J54" s="24">
        <f>J46+J47</f>
        <v>1500</v>
      </c>
      <c r="K54" s="24">
        <f>K46+K47</f>
        <v>1827.2</v>
      </c>
      <c r="L54" s="6">
        <f>SUM(G54:K54)</f>
        <v>6627.2</v>
      </c>
      <c r="M54" s="21"/>
      <c r="N54" s="31"/>
    </row>
    <row r="55" spans="1:14" ht="30.75" customHeight="1" x14ac:dyDescent="0.25">
      <c r="A55" s="142"/>
      <c r="B55" s="22" t="s">
        <v>19</v>
      </c>
      <c r="C55" s="1" t="s">
        <v>14</v>
      </c>
      <c r="D55" s="21"/>
      <c r="E55" s="20"/>
      <c r="F55" s="20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6">
        <f>SUM(G55:K55)</f>
        <v>0</v>
      </c>
      <c r="M55" s="21"/>
      <c r="N55" s="31"/>
    </row>
    <row r="56" spans="1:14" ht="30.75" customHeight="1" x14ac:dyDescent="0.25">
      <c r="A56" s="142"/>
      <c r="B56" s="22" t="s">
        <v>20</v>
      </c>
      <c r="C56" s="1" t="s">
        <v>14</v>
      </c>
      <c r="D56" s="21"/>
      <c r="E56" s="20"/>
      <c r="F56" s="20"/>
      <c r="G56" s="24">
        <v>0</v>
      </c>
      <c r="H56" s="24">
        <v>0</v>
      </c>
      <c r="I56" s="24">
        <v>0</v>
      </c>
      <c r="J56" s="24">
        <v>0</v>
      </c>
      <c r="K56" s="24">
        <f>K50+K51</f>
        <v>2400</v>
      </c>
      <c r="L56" s="33">
        <f>G56+H56+I56+J56+K56</f>
        <v>2400</v>
      </c>
      <c r="M56" s="143"/>
      <c r="N56" s="31"/>
    </row>
    <row r="57" spans="1:14" ht="15" customHeight="1" x14ac:dyDescent="0.3">
      <c r="A57" s="125"/>
      <c r="B57" s="160" t="s">
        <v>214</v>
      </c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33"/>
      <c r="N57" s="134"/>
    </row>
    <row r="58" spans="1:14" ht="15.75" customHeight="1" x14ac:dyDescent="0.25">
      <c r="A58" s="125"/>
      <c r="B58" s="40" t="s">
        <v>50</v>
      </c>
      <c r="C58" s="37"/>
      <c r="D58" s="37"/>
      <c r="E58" s="37"/>
      <c r="F58" s="37"/>
      <c r="G58" s="37"/>
      <c r="H58" s="37"/>
      <c r="I58" s="37"/>
      <c r="J58" s="37"/>
      <c r="K58" s="37"/>
      <c r="L58" s="38"/>
      <c r="M58" s="48"/>
      <c r="N58" s="131"/>
    </row>
    <row r="59" spans="1:14" ht="47.25" customHeight="1" x14ac:dyDescent="0.25">
      <c r="A59" s="41">
        <v>1</v>
      </c>
      <c r="B59" s="46" t="s">
        <v>230</v>
      </c>
      <c r="C59" s="54" t="s">
        <v>30</v>
      </c>
      <c r="D59" s="54"/>
      <c r="E59" s="54"/>
      <c r="F59" s="54" t="s">
        <v>308</v>
      </c>
      <c r="G59" s="54"/>
      <c r="H59" s="54"/>
      <c r="I59" s="76">
        <v>102</v>
      </c>
      <c r="J59" s="54">
        <v>101.9</v>
      </c>
      <c r="K59" s="54">
        <v>102</v>
      </c>
      <c r="L59" s="54"/>
      <c r="M59" s="54"/>
      <c r="N59" s="54"/>
    </row>
    <row r="60" spans="1:14" ht="52.5" customHeight="1" x14ac:dyDescent="0.25">
      <c r="A60" s="41">
        <v>2</v>
      </c>
      <c r="B60" s="46" t="s">
        <v>231</v>
      </c>
      <c r="C60" s="54" t="s">
        <v>30</v>
      </c>
      <c r="D60" s="54"/>
      <c r="E60" s="54"/>
      <c r="F60" s="54" t="s">
        <v>308</v>
      </c>
      <c r="G60" s="54"/>
      <c r="H60" s="54"/>
      <c r="I60" s="54">
        <v>105.3</v>
      </c>
      <c r="J60" s="54">
        <v>110</v>
      </c>
      <c r="K60" s="54">
        <v>130.1</v>
      </c>
      <c r="L60" s="54"/>
      <c r="M60" s="54"/>
      <c r="N60" s="54"/>
    </row>
    <row r="61" spans="1:14" ht="15" customHeight="1" x14ac:dyDescent="0.25">
      <c r="A61" s="51"/>
      <c r="B61" s="144" t="s">
        <v>29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1"/>
      <c r="M61" s="132"/>
      <c r="N61" s="13"/>
    </row>
    <row r="62" spans="1:14" ht="48.65" customHeight="1" x14ac:dyDescent="0.25">
      <c r="A62" s="364">
        <v>1</v>
      </c>
      <c r="B62" s="194" t="s">
        <v>189</v>
      </c>
      <c r="C62" s="210" t="s">
        <v>14</v>
      </c>
      <c r="D62" s="210" t="s">
        <v>131</v>
      </c>
      <c r="E62" s="360" t="s">
        <v>368</v>
      </c>
      <c r="F62" s="360" t="s">
        <v>354</v>
      </c>
      <c r="G62" s="211"/>
      <c r="H62" s="212">
        <v>5698.4</v>
      </c>
      <c r="I62" s="212">
        <v>1490.3</v>
      </c>
      <c r="J62" s="212">
        <v>1100</v>
      </c>
      <c r="K62" s="212">
        <v>3211.3</v>
      </c>
      <c r="L62" s="205">
        <f>SUM(G62:K62)</f>
        <v>11500</v>
      </c>
      <c r="M62" s="206" t="s">
        <v>21</v>
      </c>
      <c r="N62" s="206"/>
    </row>
    <row r="63" spans="1:14" ht="48.65" customHeight="1" x14ac:dyDescent="0.25">
      <c r="A63" s="364">
        <v>2</v>
      </c>
      <c r="B63" s="213" t="s">
        <v>357</v>
      </c>
      <c r="C63" s="360" t="s">
        <v>14</v>
      </c>
      <c r="D63" s="208" t="s">
        <v>131</v>
      </c>
      <c r="E63" s="360">
        <v>2019</v>
      </c>
      <c r="F63" s="360" t="s">
        <v>363</v>
      </c>
      <c r="G63" s="212"/>
      <c r="H63" s="212"/>
      <c r="I63" s="212"/>
      <c r="J63" s="212">
        <v>700</v>
      </c>
      <c r="K63" s="212"/>
      <c r="L63" s="205">
        <f t="shared" ref="L63:L68" si="1">SUM(G63:K63)</f>
        <v>700</v>
      </c>
      <c r="M63" s="206" t="s">
        <v>21</v>
      </c>
      <c r="N63" s="337"/>
    </row>
    <row r="64" spans="1:14" ht="48.65" customHeight="1" x14ac:dyDescent="0.25">
      <c r="A64" s="364">
        <v>3</v>
      </c>
      <c r="B64" s="213" t="s">
        <v>503</v>
      </c>
      <c r="C64" s="360" t="s">
        <v>14</v>
      </c>
      <c r="D64" s="208" t="s">
        <v>131</v>
      </c>
      <c r="E64" s="360">
        <v>2020</v>
      </c>
      <c r="F64" s="360" t="s">
        <v>363</v>
      </c>
      <c r="G64" s="212"/>
      <c r="H64" s="212"/>
      <c r="I64" s="212"/>
      <c r="J64" s="212"/>
      <c r="K64" s="212">
        <v>4800</v>
      </c>
      <c r="L64" s="205">
        <f t="shared" si="1"/>
        <v>4800</v>
      </c>
      <c r="M64" s="206" t="s">
        <v>21</v>
      </c>
      <c r="N64" s="337"/>
    </row>
    <row r="65" spans="1:14" ht="48.65" customHeight="1" x14ac:dyDescent="0.25">
      <c r="A65" s="364">
        <v>4</v>
      </c>
      <c r="B65" s="194" t="s">
        <v>186</v>
      </c>
      <c r="C65" s="360" t="s">
        <v>14</v>
      </c>
      <c r="D65" s="208" t="s">
        <v>131</v>
      </c>
      <c r="E65" s="360">
        <v>2019</v>
      </c>
      <c r="F65" s="360" t="s">
        <v>363</v>
      </c>
      <c r="G65" s="212"/>
      <c r="H65" s="212"/>
      <c r="I65" s="212"/>
      <c r="J65" s="212">
        <v>1000</v>
      </c>
      <c r="K65" s="212"/>
      <c r="L65" s="205">
        <f t="shared" si="1"/>
        <v>1000</v>
      </c>
      <c r="M65" s="206" t="s">
        <v>21</v>
      </c>
      <c r="N65" s="337"/>
    </row>
    <row r="66" spans="1:14" ht="48.65" customHeight="1" x14ac:dyDescent="0.25">
      <c r="A66" s="364">
        <v>5</v>
      </c>
      <c r="B66" s="194" t="s">
        <v>358</v>
      </c>
      <c r="C66" s="360" t="s">
        <v>356</v>
      </c>
      <c r="D66" s="208" t="s">
        <v>131</v>
      </c>
      <c r="E66" s="360">
        <v>2019</v>
      </c>
      <c r="F66" s="360" t="s">
        <v>363</v>
      </c>
      <c r="G66" s="212"/>
      <c r="H66" s="212"/>
      <c r="I66" s="212"/>
      <c r="J66" s="212">
        <v>1100</v>
      </c>
      <c r="K66" s="212"/>
      <c r="L66" s="205">
        <f t="shared" si="1"/>
        <v>1100</v>
      </c>
      <c r="M66" s="206" t="s">
        <v>21</v>
      </c>
      <c r="N66" s="337"/>
    </row>
    <row r="67" spans="1:14" ht="48.65" customHeight="1" x14ac:dyDescent="0.25">
      <c r="A67" s="364">
        <v>6</v>
      </c>
      <c r="B67" s="194" t="s">
        <v>196</v>
      </c>
      <c r="C67" s="360" t="s">
        <v>14</v>
      </c>
      <c r="D67" s="208" t="s">
        <v>131</v>
      </c>
      <c r="E67" s="360" t="s">
        <v>367</v>
      </c>
      <c r="F67" s="360" t="s">
        <v>363</v>
      </c>
      <c r="G67" s="212"/>
      <c r="H67" s="212"/>
      <c r="I67" s="212">
        <v>200</v>
      </c>
      <c r="J67" s="212">
        <v>300</v>
      </c>
      <c r="K67" s="212">
        <v>700</v>
      </c>
      <c r="L67" s="205">
        <f t="shared" si="1"/>
        <v>1200</v>
      </c>
      <c r="M67" s="206" t="s">
        <v>21</v>
      </c>
      <c r="N67" s="337"/>
    </row>
    <row r="68" spans="1:14" ht="48.65" customHeight="1" x14ac:dyDescent="0.25">
      <c r="A68" s="364">
        <v>7</v>
      </c>
      <c r="B68" s="194" t="s">
        <v>187</v>
      </c>
      <c r="C68" s="360" t="s">
        <v>14</v>
      </c>
      <c r="D68" s="208" t="s">
        <v>131</v>
      </c>
      <c r="E68" s="360">
        <v>2019</v>
      </c>
      <c r="F68" s="360" t="s">
        <v>363</v>
      </c>
      <c r="G68" s="212"/>
      <c r="H68" s="212"/>
      <c r="I68" s="212"/>
      <c r="J68" s="212">
        <v>2300</v>
      </c>
      <c r="K68" s="212"/>
      <c r="L68" s="205">
        <f t="shared" si="1"/>
        <v>2300</v>
      </c>
      <c r="M68" s="206" t="s">
        <v>21</v>
      </c>
      <c r="N68" s="337"/>
    </row>
    <row r="69" spans="1:14" ht="33" customHeight="1" x14ac:dyDescent="0.25">
      <c r="A69" s="395">
        <v>8</v>
      </c>
      <c r="B69" s="411" t="s">
        <v>132</v>
      </c>
      <c r="C69" s="393" t="s">
        <v>14</v>
      </c>
      <c r="D69" s="393" t="s">
        <v>131</v>
      </c>
      <c r="E69" s="399" t="s">
        <v>130</v>
      </c>
      <c r="F69" s="399" t="s">
        <v>364</v>
      </c>
      <c r="G69" s="195">
        <v>5617.9</v>
      </c>
      <c r="H69" s="195">
        <v>6037.7</v>
      </c>
      <c r="I69" s="195">
        <v>8129.4</v>
      </c>
      <c r="J69" s="195">
        <v>7231.2</v>
      </c>
      <c r="K69" s="195">
        <v>7176.8</v>
      </c>
      <c r="L69" s="205">
        <f>SUM(G69:K69)</f>
        <v>34193</v>
      </c>
      <c r="M69" s="206" t="s">
        <v>33</v>
      </c>
      <c r="N69" s="209">
        <v>741053015</v>
      </c>
    </row>
    <row r="70" spans="1:14" ht="33" customHeight="1" x14ac:dyDescent="0.25">
      <c r="A70" s="396"/>
      <c r="B70" s="412"/>
      <c r="C70" s="394"/>
      <c r="D70" s="394"/>
      <c r="E70" s="400"/>
      <c r="F70" s="400"/>
      <c r="G70" s="341">
        <v>2300.16</v>
      </c>
      <c r="H70" s="195"/>
      <c r="I70" s="195"/>
      <c r="J70" s="195"/>
      <c r="K70" s="195">
        <v>1000</v>
      </c>
      <c r="L70" s="205">
        <f t="shared" ref="L70:L77" si="2">SUM(G70:K70)</f>
        <v>3300.16</v>
      </c>
      <c r="M70" s="206" t="s">
        <v>32</v>
      </c>
      <c r="N70" s="209">
        <v>741053011</v>
      </c>
    </row>
    <row r="71" spans="1:14" ht="56.4" customHeight="1" x14ac:dyDescent="0.25">
      <c r="A71" s="395">
        <v>9</v>
      </c>
      <c r="B71" s="397" t="s">
        <v>133</v>
      </c>
      <c r="C71" s="393" t="s">
        <v>14</v>
      </c>
      <c r="D71" s="393" t="s">
        <v>134</v>
      </c>
      <c r="E71" s="399" t="s">
        <v>130</v>
      </c>
      <c r="F71" s="393" t="s">
        <v>365</v>
      </c>
      <c r="G71" s="195">
        <v>411.61660000000001</v>
      </c>
      <c r="H71" s="195">
        <v>1574</v>
      </c>
      <c r="I71" s="195">
        <v>1303.3</v>
      </c>
      <c r="J71" s="195">
        <v>1322.7</v>
      </c>
      <c r="K71" s="195">
        <v>1529.4</v>
      </c>
      <c r="L71" s="205">
        <f t="shared" si="2"/>
        <v>6141.0166000000008</v>
      </c>
      <c r="M71" s="206" t="s">
        <v>33</v>
      </c>
      <c r="N71" s="209">
        <v>741002015</v>
      </c>
    </row>
    <row r="72" spans="1:14" ht="56.4" customHeight="1" x14ac:dyDescent="0.25">
      <c r="A72" s="396"/>
      <c r="B72" s="398"/>
      <c r="C72" s="394"/>
      <c r="D72" s="394"/>
      <c r="E72" s="400"/>
      <c r="F72" s="394"/>
      <c r="G72" s="341"/>
      <c r="H72" s="195"/>
      <c r="I72" s="195"/>
      <c r="J72" s="195"/>
      <c r="K72" s="195">
        <v>615.29999999999995</v>
      </c>
      <c r="L72" s="205">
        <f t="shared" si="2"/>
        <v>615.29999999999995</v>
      </c>
      <c r="M72" s="206" t="s">
        <v>32</v>
      </c>
      <c r="N72" s="209">
        <v>741002011</v>
      </c>
    </row>
    <row r="73" spans="1:14" ht="98.25" customHeight="1" x14ac:dyDescent="0.25">
      <c r="A73" s="395">
        <v>10</v>
      </c>
      <c r="B73" s="401" t="s">
        <v>135</v>
      </c>
      <c r="C73" s="393" t="s">
        <v>14</v>
      </c>
      <c r="D73" s="393" t="s">
        <v>134</v>
      </c>
      <c r="E73" s="399" t="s">
        <v>130</v>
      </c>
      <c r="F73" s="393" t="s">
        <v>365</v>
      </c>
      <c r="G73" s="195">
        <v>5174.4467999999997</v>
      </c>
      <c r="H73" s="195">
        <v>7158.1</v>
      </c>
      <c r="I73" s="195">
        <v>6290.7</v>
      </c>
      <c r="J73" s="195">
        <v>8183.9</v>
      </c>
      <c r="K73" s="195">
        <v>11214.8</v>
      </c>
      <c r="L73" s="205">
        <f t="shared" si="2"/>
        <v>38021.946800000005</v>
      </c>
      <c r="M73" s="206" t="s">
        <v>33</v>
      </c>
      <c r="N73" s="209">
        <v>741005015</v>
      </c>
    </row>
    <row r="74" spans="1:14" ht="98.25" customHeight="1" x14ac:dyDescent="0.25">
      <c r="A74" s="396"/>
      <c r="B74" s="402"/>
      <c r="C74" s="394"/>
      <c r="D74" s="394"/>
      <c r="E74" s="400"/>
      <c r="F74" s="394"/>
      <c r="G74" s="341"/>
      <c r="H74" s="195"/>
      <c r="I74" s="195"/>
      <c r="J74" s="195"/>
      <c r="K74" s="195">
        <v>1647.6</v>
      </c>
      <c r="L74" s="205">
        <f t="shared" si="2"/>
        <v>1647.6</v>
      </c>
      <c r="M74" s="206" t="s">
        <v>32</v>
      </c>
      <c r="N74" s="209">
        <v>741005011</v>
      </c>
    </row>
    <row r="75" spans="1:14" ht="56.4" customHeight="1" x14ac:dyDescent="0.25">
      <c r="A75" s="364">
        <v>11</v>
      </c>
      <c r="B75" s="214" t="s">
        <v>136</v>
      </c>
      <c r="C75" s="208" t="s">
        <v>14</v>
      </c>
      <c r="D75" s="208" t="s">
        <v>134</v>
      </c>
      <c r="E75" s="360" t="s">
        <v>130</v>
      </c>
      <c r="F75" s="208" t="s">
        <v>365</v>
      </c>
      <c r="G75" s="195">
        <v>106.13</v>
      </c>
      <c r="H75" s="195">
        <v>106.1</v>
      </c>
      <c r="I75" s="195">
        <v>127.1</v>
      </c>
      <c r="J75" s="195">
        <v>23.4</v>
      </c>
      <c r="K75" s="195">
        <v>127.8</v>
      </c>
      <c r="L75" s="205">
        <f t="shared" si="2"/>
        <v>490.53</v>
      </c>
      <c r="M75" s="206" t="s">
        <v>33</v>
      </c>
      <c r="N75" s="209">
        <v>741045015</v>
      </c>
    </row>
    <row r="76" spans="1:14" ht="56.4" customHeight="1" x14ac:dyDescent="0.25">
      <c r="A76" s="395">
        <v>12</v>
      </c>
      <c r="B76" s="397" t="s">
        <v>137</v>
      </c>
      <c r="C76" s="393" t="s">
        <v>14</v>
      </c>
      <c r="D76" s="393" t="s">
        <v>134</v>
      </c>
      <c r="E76" s="399" t="s">
        <v>130</v>
      </c>
      <c r="F76" s="393" t="s">
        <v>365</v>
      </c>
      <c r="G76" s="195">
        <v>2341.6286</v>
      </c>
      <c r="H76" s="195">
        <v>4675.8999999999996</v>
      </c>
      <c r="I76" s="195">
        <v>5336.4</v>
      </c>
      <c r="J76" s="195">
        <v>4747.5</v>
      </c>
      <c r="K76" s="195">
        <v>5975</v>
      </c>
      <c r="L76" s="205">
        <f t="shared" si="2"/>
        <v>23076.428599999999</v>
      </c>
      <c r="M76" s="206" t="s">
        <v>33</v>
      </c>
      <c r="N76" s="209">
        <v>741047015</v>
      </c>
    </row>
    <row r="77" spans="1:14" ht="56.4" customHeight="1" x14ac:dyDescent="0.25">
      <c r="A77" s="396"/>
      <c r="B77" s="398"/>
      <c r="C77" s="394"/>
      <c r="D77" s="394"/>
      <c r="E77" s="400"/>
      <c r="F77" s="394"/>
      <c r="G77" s="341"/>
      <c r="H77" s="195"/>
      <c r="I77" s="195"/>
      <c r="J77" s="195"/>
      <c r="K77" s="195">
        <v>750</v>
      </c>
      <c r="L77" s="205">
        <f t="shared" si="2"/>
        <v>750</v>
      </c>
      <c r="M77" s="206" t="s">
        <v>32</v>
      </c>
      <c r="N77" s="209">
        <v>741047011</v>
      </c>
    </row>
    <row r="78" spans="1:14" ht="30.75" customHeight="1" x14ac:dyDescent="0.25">
      <c r="A78" s="135"/>
      <c r="B78" s="4" t="s">
        <v>7</v>
      </c>
      <c r="C78" s="2" t="s">
        <v>14</v>
      </c>
      <c r="D78" s="27"/>
      <c r="E78" s="26"/>
      <c r="F78" s="26"/>
      <c r="G78" s="28">
        <f>G80+G81+G82</f>
        <v>15951.882</v>
      </c>
      <c r="H78" s="28">
        <f t="shared" ref="H78:K78" si="3">H80+H81+H82</f>
        <v>25250.199999999997</v>
      </c>
      <c r="I78" s="28">
        <f t="shared" si="3"/>
        <v>22877.199999999997</v>
      </c>
      <c r="J78" s="28">
        <f t="shared" si="3"/>
        <v>28008.7</v>
      </c>
      <c r="K78" s="28">
        <f t="shared" si="3"/>
        <v>38748</v>
      </c>
      <c r="L78" s="14">
        <f>K78+J78+I78+H78+G78</f>
        <v>130835.98199999999</v>
      </c>
      <c r="M78" s="27"/>
      <c r="N78" s="45"/>
    </row>
    <row r="79" spans="1:14" ht="15" customHeight="1" x14ac:dyDescent="0.25">
      <c r="A79" s="136"/>
      <c r="B79" s="22" t="s">
        <v>18</v>
      </c>
      <c r="C79" s="1"/>
      <c r="D79" s="21"/>
      <c r="E79" s="20"/>
      <c r="F79" s="20"/>
      <c r="G79" s="24"/>
      <c r="H79" s="24"/>
      <c r="I79" s="24"/>
      <c r="J79" s="24"/>
      <c r="K79" s="24"/>
      <c r="L79" s="6"/>
      <c r="M79" s="21"/>
      <c r="N79" s="31"/>
    </row>
    <row r="80" spans="1:14" ht="30.75" customHeight="1" x14ac:dyDescent="0.25">
      <c r="A80" s="136"/>
      <c r="B80" s="22" t="s">
        <v>1</v>
      </c>
      <c r="C80" s="1" t="s">
        <v>14</v>
      </c>
      <c r="D80" s="21"/>
      <c r="E80" s="20"/>
      <c r="F80" s="20"/>
      <c r="G80" s="24">
        <f>G70+G72+G74+G77</f>
        <v>2300.16</v>
      </c>
      <c r="H80" s="24">
        <f t="shared" ref="H80:K80" si="4">H70+H72+H74+H77</f>
        <v>0</v>
      </c>
      <c r="I80" s="24">
        <f t="shared" si="4"/>
        <v>0</v>
      </c>
      <c r="J80" s="24">
        <f t="shared" si="4"/>
        <v>0</v>
      </c>
      <c r="K80" s="24">
        <f t="shared" si="4"/>
        <v>4012.8999999999996</v>
      </c>
      <c r="L80" s="6">
        <f>G80+H80+I80+J80+K80</f>
        <v>6313.0599999999995</v>
      </c>
      <c r="M80" s="21"/>
      <c r="N80" s="31"/>
    </row>
    <row r="81" spans="1:14" ht="30.75" customHeight="1" x14ac:dyDescent="0.25">
      <c r="A81" s="136"/>
      <c r="B81" s="22" t="s">
        <v>19</v>
      </c>
      <c r="C81" s="1" t="s">
        <v>14</v>
      </c>
      <c r="D81" s="21"/>
      <c r="E81" s="20"/>
      <c r="F81" s="20"/>
      <c r="G81" s="24">
        <f>G69+G71+G73+G75+G76</f>
        <v>13651.722</v>
      </c>
      <c r="H81" s="24">
        <f t="shared" ref="H81:K81" si="5">H69+H71+H73+H75+H76</f>
        <v>19551.8</v>
      </c>
      <c r="I81" s="24">
        <f t="shared" si="5"/>
        <v>21186.899999999998</v>
      </c>
      <c r="J81" s="24">
        <f t="shared" si="5"/>
        <v>21508.7</v>
      </c>
      <c r="K81" s="24">
        <f t="shared" si="5"/>
        <v>26023.8</v>
      </c>
      <c r="L81" s="6">
        <f t="shared" ref="L81:L82" si="6">G81+H81+I81+J81+K81</f>
        <v>101922.92199999999</v>
      </c>
      <c r="M81" s="21"/>
      <c r="N81" s="31"/>
    </row>
    <row r="82" spans="1:14" ht="30.75" customHeight="1" x14ac:dyDescent="0.25">
      <c r="A82" s="136"/>
      <c r="B82" s="22" t="s">
        <v>20</v>
      </c>
      <c r="C82" s="1" t="s">
        <v>14</v>
      </c>
      <c r="D82" s="21"/>
      <c r="E82" s="20"/>
      <c r="F82" s="20"/>
      <c r="G82" s="24">
        <f>G62+G63+G64+G65+G66+G67+G68</f>
        <v>0</v>
      </c>
      <c r="H82" s="24">
        <f t="shared" ref="H82:K82" si="7">H62+H63+H64+H65+H66+H67+H68</f>
        <v>5698.4</v>
      </c>
      <c r="I82" s="24">
        <f t="shared" si="7"/>
        <v>1690.3</v>
      </c>
      <c r="J82" s="24">
        <f t="shared" si="7"/>
        <v>6500</v>
      </c>
      <c r="K82" s="24">
        <f t="shared" si="7"/>
        <v>8711.2999999999993</v>
      </c>
      <c r="L82" s="6">
        <f t="shared" si="6"/>
        <v>22600</v>
      </c>
      <c r="M82" s="21"/>
      <c r="N82" s="31"/>
    </row>
    <row r="83" spans="1:14" ht="15" customHeight="1" x14ac:dyDescent="0.25">
      <c r="A83" s="125"/>
      <c r="B83" s="160" t="s">
        <v>142</v>
      </c>
      <c r="C83" s="161"/>
      <c r="D83" s="161"/>
      <c r="E83" s="161"/>
      <c r="F83" s="161"/>
      <c r="G83" s="161"/>
      <c r="H83" s="161"/>
      <c r="I83" s="161"/>
      <c r="J83" s="161"/>
      <c r="K83" s="161"/>
      <c r="L83" s="161"/>
      <c r="M83" s="126"/>
      <c r="N83" s="127"/>
    </row>
    <row r="84" spans="1:14" ht="15.75" customHeight="1" x14ac:dyDescent="0.25">
      <c r="A84" s="125"/>
      <c r="B84" s="40" t="s">
        <v>50</v>
      </c>
      <c r="C84" s="37"/>
      <c r="D84" s="37"/>
      <c r="E84" s="37"/>
      <c r="F84" s="37"/>
      <c r="G84" s="37"/>
      <c r="H84" s="37"/>
      <c r="I84" s="37"/>
      <c r="J84" s="37"/>
      <c r="K84" s="37"/>
      <c r="L84" s="38"/>
      <c r="M84" s="137"/>
      <c r="N84" s="137"/>
    </row>
    <row r="85" spans="1:14" ht="78.75" customHeight="1" x14ac:dyDescent="0.25">
      <c r="A85" s="364">
        <v>1</v>
      </c>
      <c r="B85" s="232" t="s">
        <v>60</v>
      </c>
      <c r="C85" s="263" t="s">
        <v>3</v>
      </c>
      <c r="D85" s="264"/>
      <c r="E85" s="265"/>
      <c r="F85" s="352" t="s">
        <v>314</v>
      </c>
      <c r="G85" s="352">
        <v>164</v>
      </c>
      <c r="H85" s="352">
        <v>165</v>
      </c>
      <c r="I85" s="352">
        <v>160</v>
      </c>
      <c r="J85" s="352">
        <v>160</v>
      </c>
      <c r="K85" s="352">
        <v>160</v>
      </c>
      <c r="L85" s="265"/>
      <c r="M85" s="265"/>
      <c r="N85" s="265"/>
    </row>
    <row r="86" spans="1:14" ht="47.25" customHeight="1" x14ac:dyDescent="0.25">
      <c r="A86" s="354">
        <v>2</v>
      </c>
      <c r="B86" s="46" t="s">
        <v>84</v>
      </c>
      <c r="C86" s="41" t="s">
        <v>148</v>
      </c>
      <c r="D86" s="266"/>
      <c r="E86" s="266"/>
      <c r="F86" s="204" t="s">
        <v>315</v>
      </c>
      <c r="G86" s="41">
        <v>56.1</v>
      </c>
      <c r="H86" s="41">
        <v>56.2</v>
      </c>
      <c r="I86" s="41">
        <v>54.7</v>
      </c>
      <c r="J86" s="41">
        <v>53.9</v>
      </c>
      <c r="K86" s="41">
        <v>53.9</v>
      </c>
      <c r="L86" s="267"/>
      <c r="M86" s="41"/>
      <c r="N86" s="268"/>
    </row>
    <row r="87" spans="1:14" ht="47.25" customHeight="1" x14ac:dyDescent="0.25">
      <c r="A87" s="354">
        <v>3</v>
      </c>
      <c r="B87" s="46" t="s">
        <v>85</v>
      </c>
      <c r="C87" s="41" t="s">
        <v>148</v>
      </c>
      <c r="D87" s="266"/>
      <c r="E87" s="266"/>
      <c r="F87" s="204" t="s">
        <v>315</v>
      </c>
      <c r="G87" s="41">
        <v>6.5</v>
      </c>
      <c r="H87" s="41">
        <v>6.5</v>
      </c>
      <c r="I87" s="41">
        <v>6.3</v>
      </c>
      <c r="J87" s="41">
        <v>6.2</v>
      </c>
      <c r="K87" s="41">
        <v>6.2</v>
      </c>
      <c r="L87" s="267"/>
      <c r="M87" s="41"/>
      <c r="N87" s="268"/>
    </row>
    <row r="88" spans="1:14" ht="15" customHeight="1" x14ac:dyDescent="0.25">
      <c r="A88" s="51"/>
      <c r="B88" s="56" t="s">
        <v>29</v>
      </c>
      <c r="C88" s="57"/>
      <c r="D88" s="57"/>
      <c r="E88" s="57"/>
      <c r="F88" s="57"/>
      <c r="G88" s="57"/>
      <c r="H88" s="57"/>
      <c r="I88" s="57"/>
      <c r="J88" s="57"/>
      <c r="K88" s="57"/>
      <c r="L88" s="58"/>
      <c r="M88" s="162"/>
      <c r="N88" s="162"/>
    </row>
    <row r="89" spans="1:14" ht="31.5" customHeight="1" x14ac:dyDescent="0.3">
      <c r="A89" s="354">
        <v>1</v>
      </c>
      <c r="B89" s="194" t="s">
        <v>70</v>
      </c>
      <c r="C89" s="269" t="s">
        <v>149</v>
      </c>
      <c r="D89" s="361" t="s">
        <v>38</v>
      </c>
      <c r="E89" s="360" t="s">
        <v>130</v>
      </c>
      <c r="F89" s="340" t="s">
        <v>316</v>
      </c>
      <c r="G89" s="360">
        <v>100</v>
      </c>
      <c r="H89" s="360">
        <v>89</v>
      </c>
      <c r="I89" s="360">
        <v>208</v>
      </c>
      <c r="J89" s="360">
        <v>186</v>
      </c>
      <c r="K89" s="360">
        <v>289</v>
      </c>
      <c r="L89" s="270"/>
      <c r="M89" s="271"/>
      <c r="N89" s="271"/>
    </row>
    <row r="90" spans="1:14" ht="82.25" customHeight="1" x14ac:dyDescent="0.25">
      <c r="A90" s="364">
        <v>2</v>
      </c>
      <c r="B90" s="194" t="s">
        <v>48</v>
      </c>
      <c r="C90" s="272" t="s">
        <v>3</v>
      </c>
      <c r="D90" s="360" t="s">
        <v>12</v>
      </c>
      <c r="E90" s="360" t="s">
        <v>130</v>
      </c>
      <c r="F90" s="349" t="s">
        <v>314</v>
      </c>
      <c r="G90" s="360">
        <v>1</v>
      </c>
      <c r="H90" s="360">
        <v>1</v>
      </c>
      <c r="I90" s="360">
        <v>1</v>
      </c>
      <c r="J90" s="360">
        <v>1</v>
      </c>
      <c r="K90" s="360">
        <v>1</v>
      </c>
      <c r="L90" s="41"/>
      <c r="M90" s="54"/>
      <c r="N90" s="210"/>
    </row>
    <row r="91" spans="1:14" ht="47.25" customHeight="1" x14ac:dyDescent="0.25">
      <c r="A91" s="364">
        <v>3</v>
      </c>
      <c r="B91" s="194" t="s">
        <v>49</v>
      </c>
      <c r="C91" s="272" t="s">
        <v>3</v>
      </c>
      <c r="D91" s="360" t="s">
        <v>12</v>
      </c>
      <c r="E91" s="360" t="s">
        <v>130</v>
      </c>
      <c r="F91" s="360" t="s">
        <v>317</v>
      </c>
      <c r="G91" s="360">
        <v>1</v>
      </c>
      <c r="H91" s="360">
        <v>1</v>
      </c>
      <c r="I91" s="360">
        <v>1</v>
      </c>
      <c r="J91" s="360">
        <v>1</v>
      </c>
      <c r="K91" s="360">
        <v>1</v>
      </c>
      <c r="L91" s="41"/>
      <c r="M91" s="54"/>
      <c r="N91" s="210"/>
    </row>
    <row r="92" spans="1:14" ht="15" customHeight="1" x14ac:dyDescent="0.25">
      <c r="A92" s="3"/>
      <c r="B92" s="129" t="s">
        <v>236</v>
      </c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8"/>
    </row>
    <row r="93" spans="1:14" ht="15.75" customHeight="1" x14ac:dyDescent="0.25">
      <c r="A93" s="3"/>
      <c r="B93" s="40" t="s">
        <v>50</v>
      </c>
      <c r="C93" s="37"/>
      <c r="D93" s="37"/>
      <c r="E93" s="37"/>
      <c r="F93" s="37"/>
      <c r="G93" s="37"/>
      <c r="H93" s="37"/>
      <c r="I93" s="37"/>
      <c r="J93" s="37"/>
      <c r="K93" s="37"/>
      <c r="L93" s="38"/>
      <c r="M93" s="48"/>
      <c r="N93" s="131"/>
    </row>
    <row r="94" spans="1:14" ht="47.25" customHeight="1" x14ac:dyDescent="0.25">
      <c r="A94" s="352">
        <v>1</v>
      </c>
      <c r="B94" s="232" t="s">
        <v>235</v>
      </c>
      <c r="C94" s="359" t="s">
        <v>232</v>
      </c>
      <c r="D94" s="359"/>
      <c r="E94" s="359"/>
      <c r="F94" s="359" t="s">
        <v>504</v>
      </c>
      <c r="G94" s="359">
        <v>24.4</v>
      </c>
      <c r="H94" s="359">
        <v>25</v>
      </c>
      <c r="I94" s="359">
        <v>26.9</v>
      </c>
      <c r="J94" s="359">
        <v>28.1</v>
      </c>
      <c r="K94" s="359">
        <v>29.2</v>
      </c>
      <c r="L94" s="359"/>
      <c r="M94" s="359"/>
      <c r="N94" s="359"/>
    </row>
    <row r="95" spans="1:14" ht="31.25" customHeight="1" x14ac:dyDescent="0.25">
      <c r="A95" s="352">
        <v>2</v>
      </c>
      <c r="B95" s="232" t="s">
        <v>234</v>
      </c>
      <c r="C95" s="359" t="s">
        <v>233</v>
      </c>
      <c r="D95" s="359"/>
      <c r="E95" s="359"/>
      <c r="F95" s="359" t="s">
        <v>504</v>
      </c>
      <c r="G95" s="359" t="s">
        <v>34</v>
      </c>
      <c r="H95" s="359" t="s">
        <v>34</v>
      </c>
      <c r="I95" s="359" t="s">
        <v>34</v>
      </c>
      <c r="J95" s="359">
        <v>10.5</v>
      </c>
      <c r="K95" s="359">
        <v>12.4</v>
      </c>
      <c r="L95" s="359"/>
      <c r="M95" s="359"/>
      <c r="N95" s="359"/>
    </row>
    <row r="96" spans="1:14" ht="15" customHeight="1" x14ac:dyDescent="0.25">
      <c r="A96" s="139"/>
      <c r="B96" s="163" t="s">
        <v>29</v>
      </c>
      <c r="C96" s="164"/>
      <c r="D96" s="164"/>
      <c r="E96" s="164"/>
      <c r="F96" s="164"/>
      <c r="G96" s="164"/>
      <c r="H96" s="164"/>
      <c r="I96" s="164"/>
      <c r="J96" s="164"/>
      <c r="K96" s="164"/>
      <c r="L96" s="165"/>
      <c r="M96" s="132"/>
      <c r="N96" s="13"/>
    </row>
    <row r="97" spans="1:14" ht="25.75" customHeight="1" x14ac:dyDescent="0.25">
      <c r="A97" s="399">
        <v>1</v>
      </c>
      <c r="B97" s="409" t="s">
        <v>138</v>
      </c>
      <c r="C97" s="403" t="s">
        <v>14</v>
      </c>
      <c r="D97" s="403" t="s">
        <v>469</v>
      </c>
      <c r="E97" s="403" t="s">
        <v>130</v>
      </c>
      <c r="F97" s="399" t="s">
        <v>537</v>
      </c>
      <c r="G97" s="233"/>
      <c r="H97" s="227">
        <v>1316.1</v>
      </c>
      <c r="I97" s="195">
        <v>902</v>
      </c>
      <c r="J97" s="195">
        <v>902</v>
      </c>
      <c r="K97" s="195">
        <v>713.5</v>
      </c>
      <c r="L97" s="196">
        <f>G97+H97+I97+J97+K97</f>
        <v>3833.6</v>
      </c>
      <c r="M97" s="228" t="s">
        <v>33</v>
      </c>
      <c r="N97" s="337" t="s">
        <v>546</v>
      </c>
    </row>
    <row r="98" spans="1:14" ht="25.75" customHeight="1" x14ac:dyDescent="0.25">
      <c r="A98" s="400"/>
      <c r="B98" s="410"/>
      <c r="C98" s="405"/>
      <c r="D98" s="405"/>
      <c r="E98" s="405"/>
      <c r="F98" s="400"/>
      <c r="G98" s="345">
        <v>1005.1</v>
      </c>
      <c r="H98" s="227"/>
      <c r="I98" s="227">
        <v>900</v>
      </c>
      <c r="J98" s="227"/>
      <c r="K98" s="195">
        <v>790</v>
      </c>
      <c r="L98" s="196">
        <f t="shared" ref="L98:L104" si="8">G98+H98+I98+J98+K98</f>
        <v>2695.1</v>
      </c>
      <c r="M98" s="41" t="s">
        <v>32</v>
      </c>
      <c r="N98" s="337" t="s">
        <v>547</v>
      </c>
    </row>
    <row r="99" spans="1:14" ht="25.75" customHeight="1" x14ac:dyDescent="0.25">
      <c r="A99" s="399">
        <v>2</v>
      </c>
      <c r="B99" s="409" t="s">
        <v>139</v>
      </c>
      <c r="C99" s="403" t="s">
        <v>14</v>
      </c>
      <c r="D99" s="403" t="s">
        <v>470</v>
      </c>
      <c r="E99" s="403" t="s">
        <v>130</v>
      </c>
      <c r="F99" s="399" t="s">
        <v>538</v>
      </c>
      <c r="G99" s="234"/>
      <c r="H99" s="227">
        <v>150</v>
      </c>
      <c r="I99" s="227">
        <v>210</v>
      </c>
      <c r="J99" s="227">
        <v>210</v>
      </c>
      <c r="K99" s="195">
        <v>726.4</v>
      </c>
      <c r="L99" s="196">
        <f t="shared" si="8"/>
        <v>1296.4000000000001</v>
      </c>
      <c r="M99" s="228" t="s">
        <v>33</v>
      </c>
      <c r="N99" s="337" t="s">
        <v>548</v>
      </c>
    </row>
    <row r="100" spans="1:14" ht="25.75" customHeight="1" x14ac:dyDescent="0.25">
      <c r="A100" s="400"/>
      <c r="B100" s="410"/>
      <c r="C100" s="405"/>
      <c r="D100" s="405"/>
      <c r="E100" s="405"/>
      <c r="F100" s="400"/>
      <c r="G100" s="341">
        <v>50</v>
      </c>
      <c r="H100" s="235"/>
      <c r="I100" s="235"/>
      <c r="J100" s="235"/>
      <c r="K100" s="227">
        <v>74</v>
      </c>
      <c r="L100" s="196">
        <f t="shared" si="8"/>
        <v>124</v>
      </c>
      <c r="M100" s="41" t="s">
        <v>32</v>
      </c>
      <c r="N100" s="337" t="s">
        <v>549</v>
      </c>
    </row>
    <row r="101" spans="1:14" ht="25.75" customHeight="1" x14ac:dyDescent="0.25">
      <c r="A101" s="399">
        <v>3</v>
      </c>
      <c r="B101" s="409" t="s">
        <v>184</v>
      </c>
      <c r="C101" s="403" t="s">
        <v>14</v>
      </c>
      <c r="D101" s="403" t="s">
        <v>185</v>
      </c>
      <c r="E101" s="403" t="s">
        <v>130</v>
      </c>
      <c r="F101" s="399" t="s">
        <v>537</v>
      </c>
      <c r="G101" s="195"/>
      <c r="H101" s="227">
        <v>16</v>
      </c>
      <c r="I101" s="227">
        <v>16</v>
      </c>
      <c r="J101" s="227">
        <v>16</v>
      </c>
      <c r="K101" s="195">
        <v>116</v>
      </c>
      <c r="L101" s="196">
        <f t="shared" si="8"/>
        <v>164</v>
      </c>
      <c r="M101" s="228" t="s">
        <v>33</v>
      </c>
      <c r="N101" s="337" t="s">
        <v>550</v>
      </c>
    </row>
    <row r="102" spans="1:14" ht="25.75" customHeight="1" x14ac:dyDescent="0.25">
      <c r="A102" s="428"/>
      <c r="B102" s="429"/>
      <c r="C102" s="404"/>
      <c r="D102" s="404"/>
      <c r="E102" s="404"/>
      <c r="F102" s="428"/>
      <c r="G102" s="341"/>
      <c r="H102" s="227"/>
      <c r="I102" s="227"/>
      <c r="J102" s="227">
        <v>21</v>
      </c>
      <c r="K102" s="195">
        <v>21</v>
      </c>
      <c r="L102" s="196">
        <f t="shared" si="8"/>
        <v>42</v>
      </c>
      <c r="M102" s="41" t="s">
        <v>32</v>
      </c>
      <c r="N102" s="337" t="s">
        <v>551</v>
      </c>
    </row>
    <row r="103" spans="1:14" ht="25.75" customHeight="1" x14ac:dyDescent="0.25">
      <c r="A103" s="400"/>
      <c r="B103" s="410"/>
      <c r="C103" s="405"/>
      <c r="D103" s="405"/>
      <c r="E103" s="405"/>
      <c r="F103" s="400"/>
      <c r="G103" s="346">
        <v>16</v>
      </c>
      <c r="H103" s="235"/>
      <c r="I103" s="235"/>
      <c r="J103" s="235"/>
      <c r="K103" s="235"/>
      <c r="L103" s="196">
        <f t="shared" si="8"/>
        <v>16</v>
      </c>
      <c r="M103" s="41" t="s">
        <v>32</v>
      </c>
      <c r="N103" s="337" t="s">
        <v>552</v>
      </c>
    </row>
    <row r="104" spans="1:14" ht="48.5" customHeight="1" x14ac:dyDescent="0.25">
      <c r="A104" s="360">
        <v>4</v>
      </c>
      <c r="B104" s="194" t="s">
        <v>553</v>
      </c>
      <c r="C104" s="360" t="s">
        <v>14</v>
      </c>
      <c r="D104" s="360" t="s">
        <v>305</v>
      </c>
      <c r="E104" s="360">
        <v>2020</v>
      </c>
      <c r="F104" s="360" t="s">
        <v>504</v>
      </c>
      <c r="G104" s="195"/>
      <c r="H104" s="195"/>
      <c r="I104" s="195"/>
      <c r="J104" s="340"/>
      <c r="K104" s="360">
        <v>1.3</v>
      </c>
      <c r="L104" s="196">
        <f t="shared" si="8"/>
        <v>1.3</v>
      </c>
      <c r="M104" s="41" t="s">
        <v>33</v>
      </c>
      <c r="N104" s="360" t="s">
        <v>554</v>
      </c>
    </row>
    <row r="105" spans="1:14" ht="49" customHeight="1" x14ac:dyDescent="0.25">
      <c r="A105" s="399">
        <v>5</v>
      </c>
      <c r="B105" s="430" t="s">
        <v>170</v>
      </c>
      <c r="C105" s="399" t="s">
        <v>14</v>
      </c>
      <c r="D105" s="399" t="s">
        <v>458</v>
      </c>
      <c r="E105" s="399" t="s">
        <v>130</v>
      </c>
      <c r="F105" s="399" t="s">
        <v>465</v>
      </c>
      <c r="G105" s="195">
        <v>78.724000000000004</v>
      </c>
      <c r="H105" s="195">
        <v>136.822</v>
      </c>
      <c r="I105" s="195">
        <v>331.3</v>
      </c>
      <c r="J105" s="360" t="s">
        <v>13</v>
      </c>
      <c r="K105" s="321">
        <v>452.7</v>
      </c>
      <c r="L105" s="196">
        <f>G105+H105+I105+K105</f>
        <v>999.54600000000005</v>
      </c>
      <c r="M105" s="41" t="s">
        <v>33</v>
      </c>
      <c r="N105" s="360" t="s">
        <v>459</v>
      </c>
    </row>
    <row r="106" spans="1:14" ht="51.5" customHeight="1" x14ac:dyDescent="0.25">
      <c r="A106" s="428"/>
      <c r="B106" s="431"/>
      <c r="C106" s="400"/>
      <c r="D106" s="400"/>
      <c r="E106" s="400"/>
      <c r="F106" s="400"/>
      <c r="G106" s="341">
        <v>567.25900000000001</v>
      </c>
      <c r="H106" s="195">
        <v>826.26900000000001</v>
      </c>
      <c r="I106" s="195">
        <v>0</v>
      </c>
      <c r="J106" s="360" t="s">
        <v>13</v>
      </c>
      <c r="K106" s="386">
        <v>425.5</v>
      </c>
      <c r="L106" s="196">
        <f>G106+H106+I106+K106</f>
        <v>1819.028</v>
      </c>
      <c r="M106" s="41" t="s">
        <v>32</v>
      </c>
      <c r="N106" s="360" t="s">
        <v>460</v>
      </c>
    </row>
    <row r="107" spans="1:14" ht="30.75" customHeight="1" x14ac:dyDescent="0.25">
      <c r="A107" s="135"/>
      <c r="B107" s="4" t="s">
        <v>7</v>
      </c>
      <c r="C107" s="2" t="s">
        <v>14</v>
      </c>
      <c r="D107" s="27"/>
      <c r="E107" s="26"/>
      <c r="F107" s="26"/>
      <c r="G107" s="28">
        <f>G109+G110+G111</f>
        <v>1717.0829999999999</v>
      </c>
      <c r="H107" s="28">
        <f>H109+H110+H111</f>
        <v>2445.1909999999998</v>
      </c>
      <c r="I107" s="28">
        <f>I109+I110+I111</f>
        <v>2359.3000000000002</v>
      </c>
      <c r="J107" s="28">
        <f>J109+J110+J111</f>
        <v>1149</v>
      </c>
      <c r="K107" s="28">
        <f>K109+K110+K111</f>
        <v>3320.4</v>
      </c>
      <c r="L107" s="28">
        <f>J107+I107+H107+G107+K107</f>
        <v>10990.974</v>
      </c>
      <c r="M107" s="27"/>
      <c r="N107" s="45"/>
    </row>
    <row r="108" spans="1:14" ht="15" customHeight="1" x14ac:dyDescent="0.25">
      <c r="A108" s="136"/>
      <c r="B108" s="22" t="s">
        <v>18</v>
      </c>
      <c r="C108" s="1"/>
      <c r="D108" s="21"/>
      <c r="E108" s="20"/>
      <c r="F108" s="20"/>
      <c r="G108" s="33"/>
      <c r="H108" s="33"/>
      <c r="I108" s="24"/>
      <c r="J108" s="24"/>
      <c r="K108" s="24"/>
      <c r="L108" s="24"/>
      <c r="M108" s="21"/>
      <c r="N108" s="31"/>
    </row>
    <row r="109" spans="1:14" ht="30.75" customHeight="1" x14ac:dyDescent="0.25">
      <c r="A109" s="136"/>
      <c r="B109" s="22" t="s">
        <v>1</v>
      </c>
      <c r="C109" s="1" t="s">
        <v>14</v>
      </c>
      <c r="D109" s="21"/>
      <c r="E109" s="20"/>
      <c r="F109" s="20"/>
      <c r="G109" s="24">
        <f>G98+G100+G102+G103+G106</f>
        <v>1638.3589999999999</v>
      </c>
      <c r="H109" s="24">
        <f t="shared" ref="H109:I109" si="9">H98+H100+H102+H103+H106</f>
        <v>826.26900000000001</v>
      </c>
      <c r="I109" s="24">
        <f t="shared" si="9"/>
        <v>900</v>
      </c>
      <c r="J109" s="24">
        <f>J98+J100+J102+J103</f>
        <v>21</v>
      </c>
      <c r="K109" s="24">
        <f>K98+K100+K102+K103+K106</f>
        <v>1310.5</v>
      </c>
      <c r="L109" s="24">
        <f>J109+I109+H109+G109+K109</f>
        <v>4696.1279999999997</v>
      </c>
      <c r="M109" s="21"/>
      <c r="N109" s="31"/>
    </row>
    <row r="110" spans="1:14" ht="30.75" customHeight="1" x14ac:dyDescent="0.25">
      <c r="A110" s="136"/>
      <c r="B110" s="22" t="s">
        <v>19</v>
      </c>
      <c r="C110" s="1" t="s">
        <v>14</v>
      </c>
      <c r="D110" s="21"/>
      <c r="E110" s="20"/>
      <c r="F110" s="20"/>
      <c r="G110" s="24">
        <f>G97+G99+G101+G104+G105</f>
        <v>78.724000000000004</v>
      </c>
      <c r="H110" s="24">
        <f t="shared" ref="H110:K110" si="10">H97+H99+H101+H104+H105</f>
        <v>1618.922</v>
      </c>
      <c r="I110" s="24">
        <f t="shared" si="10"/>
        <v>1459.3</v>
      </c>
      <c r="J110" s="24">
        <f>J97+J99+J101+J104</f>
        <v>1128</v>
      </c>
      <c r="K110" s="24">
        <f t="shared" si="10"/>
        <v>2009.9</v>
      </c>
      <c r="L110" s="24">
        <f>J110+I110+H110+G110+K110</f>
        <v>6294.8459999999995</v>
      </c>
      <c r="M110" s="21"/>
      <c r="N110" s="31"/>
    </row>
    <row r="111" spans="1:14" ht="30.75" customHeight="1" x14ac:dyDescent="0.25">
      <c r="A111" s="136"/>
      <c r="B111" s="22" t="s">
        <v>20</v>
      </c>
      <c r="C111" s="1" t="s">
        <v>14</v>
      </c>
      <c r="D111" s="21"/>
      <c r="E111" s="20"/>
      <c r="F111" s="20"/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f>J111+I111+H111+G111+K111</f>
        <v>0</v>
      </c>
      <c r="M111" s="21"/>
      <c r="N111" s="31"/>
    </row>
    <row r="112" spans="1:14" ht="15" customHeight="1" x14ac:dyDescent="0.25">
      <c r="A112" s="125"/>
      <c r="B112" s="160" t="s">
        <v>237</v>
      </c>
      <c r="C112" s="161"/>
      <c r="D112" s="161"/>
      <c r="E112" s="161"/>
      <c r="F112" s="161"/>
      <c r="G112" s="161"/>
      <c r="H112" s="161"/>
      <c r="I112" s="161"/>
      <c r="J112" s="161"/>
      <c r="K112" s="161"/>
      <c r="L112" s="161"/>
      <c r="M112" s="126"/>
      <c r="N112" s="127"/>
    </row>
    <row r="113" spans="1:14" ht="15.65" customHeight="1" x14ac:dyDescent="0.25">
      <c r="A113" s="140"/>
      <c r="B113" s="107" t="s">
        <v>50</v>
      </c>
      <c r="C113" s="108"/>
      <c r="D113" s="108"/>
      <c r="E113" s="108"/>
      <c r="F113" s="108"/>
      <c r="G113" s="108"/>
      <c r="H113" s="108"/>
      <c r="I113" s="108"/>
      <c r="J113" s="108"/>
      <c r="K113" s="108"/>
      <c r="L113" s="109"/>
      <c r="M113" s="141"/>
      <c r="N113" s="106"/>
    </row>
    <row r="114" spans="1:14" ht="51" customHeight="1" x14ac:dyDescent="0.25">
      <c r="A114" s="352">
        <v>1</v>
      </c>
      <c r="B114" s="232" t="s">
        <v>242</v>
      </c>
      <c r="C114" s="359" t="s">
        <v>30</v>
      </c>
      <c r="D114" s="359"/>
      <c r="E114" s="359"/>
      <c r="F114" s="359" t="s">
        <v>504</v>
      </c>
      <c r="G114" s="359" t="s">
        <v>34</v>
      </c>
      <c r="H114" s="359" t="s">
        <v>34</v>
      </c>
      <c r="I114" s="359" t="s">
        <v>34</v>
      </c>
      <c r="J114" s="359">
        <v>128.6</v>
      </c>
      <c r="K114" s="359">
        <v>138.30000000000001</v>
      </c>
      <c r="L114" s="359"/>
      <c r="M114" s="359"/>
      <c r="N114" s="359"/>
    </row>
    <row r="115" spans="1:14" ht="113.4" customHeight="1" x14ac:dyDescent="0.25">
      <c r="A115" s="352">
        <v>2</v>
      </c>
      <c r="B115" s="232" t="s">
        <v>241</v>
      </c>
      <c r="C115" s="359" t="s">
        <v>30</v>
      </c>
      <c r="D115" s="359"/>
      <c r="E115" s="359"/>
      <c r="F115" s="359" t="s">
        <v>318</v>
      </c>
      <c r="G115" s="359" t="s">
        <v>34</v>
      </c>
      <c r="H115" s="359" t="s">
        <v>34</v>
      </c>
      <c r="I115" s="359" t="s">
        <v>34</v>
      </c>
      <c r="J115" s="359">
        <v>84.3</v>
      </c>
      <c r="K115" s="323">
        <v>88</v>
      </c>
      <c r="L115" s="359"/>
      <c r="M115" s="359"/>
      <c r="N115" s="359"/>
    </row>
    <row r="116" spans="1:14" ht="55.25" customHeight="1" x14ac:dyDescent="0.25">
      <c r="A116" s="352">
        <v>3</v>
      </c>
      <c r="B116" s="232" t="s">
        <v>240</v>
      </c>
      <c r="C116" s="359" t="s">
        <v>30</v>
      </c>
      <c r="D116" s="359"/>
      <c r="E116" s="359"/>
      <c r="F116" s="359" t="s">
        <v>569</v>
      </c>
      <c r="G116" s="359" t="s">
        <v>34</v>
      </c>
      <c r="H116" s="359" t="s">
        <v>34</v>
      </c>
      <c r="I116" s="359" t="s">
        <v>34</v>
      </c>
      <c r="J116" s="359">
        <v>41.3</v>
      </c>
      <c r="K116" s="359">
        <v>61.3</v>
      </c>
      <c r="L116" s="359"/>
      <c r="M116" s="359"/>
      <c r="N116" s="359"/>
    </row>
    <row r="117" spans="1:14" ht="55.75" customHeight="1" x14ac:dyDescent="0.25">
      <c r="A117" s="352">
        <v>4</v>
      </c>
      <c r="B117" s="232" t="s">
        <v>239</v>
      </c>
      <c r="C117" s="359" t="s">
        <v>30</v>
      </c>
      <c r="D117" s="359"/>
      <c r="E117" s="359"/>
      <c r="F117" s="359" t="s">
        <v>569</v>
      </c>
      <c r="G117" s="359" t="s">
        <v>34</v>
      </c>
      <c r="H117" s="359" t="s">
        <v>34</v>
      </c>
      <c r="I117" s="359" t="s">
        <v>34</v>
      </c>
      <c r="J117" s="359">
        <v>27.5</v>
      </c>
      <c r="K117" s="359">
        <v>47.5</v>
      </c>
      <c r="L117" s="359"/>
      <c r="M117" s="359"/>
      <c r="N117" s="359"/>
    </row>
    <row r="118" spans="1:14" ht="54.65" customHeight="1" x14ac:dyDescent="0.25">
      <c r="A118" s="352">
        <v>5</v>
      </c>
      <c r="B118" s="232" t="s">
        <v>238</v>
      </c>
      <c r="C118" s="359" t="s">
        <v>30</v>
      </c>
      <c r="D118" s="359"/>
      <c r="E118" s="359"/>
      <c r="F118" s="359" t="s">
        <v>570</v>
      </c>
      <c r="G118" s="359" t="s">
        <v>34</v>
      </c>
      <c r="H118" s="359" t="s">
        <v>34</v>
      </c>
      <c r="I118" s="359" t="s">
        <v>34</v>
      </c>
      <c r="J118" s="359">
        <v>54.1</v>
      </c>
      <c r="K118" s="359">
        <v>74.099999999999994</v>
      </c>
      <c r="L118" s="359"/>
      <c r="M118" s="359"/>
      <c r="N118" s="359"/>
    </row>
    <row r="119" spans="1:14" ht="15" customHeight="1" x14ac:dyDescent="0.25">
      <c r="A119" s="51"/>
      <c r="B119" s="144" t="s">
        <v>29</v>
      </c>
      <c r="C119" s="145"/>
      <c r="D119" s="145"/>
      <c r="E119" s="145"/>
      <c r="F119" s="145"/>
      <c r="G119" s="145"/>
      <c r="H119" s="145"/>
      <c r="I119" s="145"/>
      <c r="J119" s="145"/>
      <c r="K119" s="145"/>
      <c r="L119" s="11"/>
      <c r="M119" s="132"/>
      <c r="N119" s="13"/>
    </row>
    <row r="120" spans="1:14" ht="49.75" customHeight="1" x14ac:dyDescent="0.25">
      <c r="A120" s="337">
        <v>1</v>
      </c>
      <c r="B120" s="236" t="s">
        <v>449</v>
      </c>
      <c r="C120" s="364" t="s">
        <v>3</v>
      </c>
      <c r="D120" s="364" t="s">
        <v>450</v>
      </c>
      <c r="E120" s="364" t="s">
        <v>130</v>
      </c>
      <c r="F120" s="364" t="s">
        <v>504</v>
      </c>
      <c r="G120" s="364">
        <v>4</v>
      </c>
      <c r="H120" s="364">
        <v>4</v>
      </c>
      <c r="I120" s="364">
        <v>4</v>
      </c>
      <c r="J120" s="364">
        <v>4</v>
      </c>
      <c r="K120" s="364">
        <v>2</v>
      </c>
      <c r="L120" s="364"/>
      <c r="M120" s="364"/>
      <c r="N120" s="364"/>
    </row>
    <row r="121" spans="1:14" ht="31.25" customHeight="1" x14ac:dyDescent="0.25">
      <c r="A121" s="337">
        <v>2</v>
      </c>
      <c r="B121" s="236" t="s">
        <v>451</v>
      </c>
      <c r="C121" s="364" t="s">
        <v>3</v>
      </c>
      <c r="D121" s="364" t="s">
        <v>452</v>
      </c>
      <c r="E121" s="364" t="s">
        <v>130</v>
      </c>
      <c r="F121" s="364" t="s">
        <v>504</v>
      </c>
      <c r="G121" s="364">
        <v>9</v>
      </c>
      <c r="H121" s="364">
        <v>8</v>
      </c>
      <c r="I121" s="364">
        <v>5</v>
      </c>
      <c r="J121" s="364">
        <v>4</v>
      </c>
      <c r="K121" s="364">
        <v>3</v>
      </c>
      <c r="L121" s="364"/>
      <c r="M121" s="364"/>
      <c r="N121" s="364"/>
    </row>
    <row r="122" spans="1:14" ht="67.75" customHeight="1" x14ac:dyDescent="0.25">
      <c r="A122" s="337">
        <v>3</v>
      </c>
      <c r="B122" s="236" t="s">
        <v>453</v>
      </c>
      <c r="C122" s="364" t="s">
        <v>3</v>
      </c>
      <c r="D122" s="364" t="s">
        <v>479</v>
      </c>
      <c r="E122" s="364" t="s">
        <v>130</v>
      </c>
      <c r="F122" s="364" t="s">
        <v>504</v>
      </c>
      <c r="G122" s="364">
        <v>1</v>
      </c>
      <c r="H122" s="364">
        <v>1</v>
      </c>
      <c r="I122" s="364">
        <v>1</v>
      </c>
      <c r="J122" s="364">
        <v>1</v>
      </c>
      <c r="K122" s="364">
        <v>1</v>
      </c>
      <c r="L122" s="364"/>
      <c r="M122" s="364"/>
      <c r="N122" s="364"/>
    </row>
    <row r="123" spans="1:14" ht="31" customHeight="1" x14ac:dyDescent="0.35">
      <c r="A123" s="337">
        <v>4</v>
      </c>
      <c r="B123" s="236" t="s">
        <v>556</v>
      </c>
      <c r="C123" s="304" t="s">
        <v>356</v>
      </c>
      <c r="D123" s="237" t="s">
        <v>555</v>
      </c>
      <c r="E123" s="364" t="s">
        <v>130</v>
      </c>
      <c r="F123" s="364" t="s">
        <v>539</v>
      </c>
      <c r="G123" s="212">
        <v>0.7</v>
      </c>
      <c r="H123" s="212">
        <v>2.2599999999999998</v>
      </c>
      <c r="I123" s="212">
        <v>1.7470000000000001</v>
      </c>
      <c r="J123" s="212">
        <v>1.5</v>
      </c>
      <c r="K123" s="212">
        <v>2.2999999999999998</v>
      </c>
      <c r="L123" s="205">
        <f>SUM(G123:K123)</f>
        <v>8.5069999999999997</v>
      </c>
      <c r="M123" s="224" t="s">
        <v>33</v>
      </c>
      <c r="N123" s="364" t="s">
        <v>557</v>
      </c>
    </row>
    <row r="124" spans="1:14" ht="79.25" customHeight="1" x14ac:dyDescent="0.25">
      <c r="A124" s="337">
        <v>5</v>
      </c>
      <c r="B124" s="338" t="s">
        <v>444</v>
      </c>
      <c r="C124" s="355" t="s">
        <v>14</v>
      </c>
      <c r="D124" s="360" t="s">
        <v>190</v>
      </c>
      <c r="E124" s="360">
        <v>2019</v>
      </c>
      <c r="F124" s="340" t="s">
        <v>319</v>
      </c>
      <c r="G124" s="334"/>
      <c r="H124" s="334"/>
      <c r="I124" s="335"/>
      <c r="J124" s="333">
        <v>91.806700000000006</v>
      </c>
      <c r="K124" s="332"/>
      <c r="L124" s="331">
        <v>91.806700000000006</v>
      </c>
      <c r="M124" s="330" t="s">
        <v>21</v>
      </c>
      <c r="N124" s="339"/>
    </row>
    <row r="125" spans="1:14" ht="79.25" customHeight="1" x14ac:dyDescent="0.25">
      <c r="A125" s="337">
        <v>6</v>
      </c>
      <c r="B125" s="363" t="s">
        <v>445</v>
      </c>
      <c r="C125" s="355" t="s">
        <v>14</v>
      </c>
      <c r="D125" s="360" t="s">
        <v>446</v>
      </c>
      <c r="E125" s="360">
        <v>2019</v>
      </c>
      <c r="F125" s="340" t="s">
        <v>319</v>
      </c>
      <c r="G125" s="334"/>
      <c r="H125" s="334"/>
      <c r="I125" s="335"/>
      <c r="J125" s="333">
        <v>33</v>
      </c>
      <c r="K125" s="332"/>
      <c r="L125" s="331">
        <v>33</v>
      </c>
      <c r="M125" s="330" t="s">
        <v>21</v>
      </c>
      <c r="N125" s="339"/>
    </row>
    <row r="126" spans="1:14" ht="69.650000000000006" customHeight="1" x14ac:dyDescent="0.25">
      <c r="A126" s="337">
        <v>7</v>
      </c>
      <c r="B126" s="329" t="s">
        <v>447</v>
      </c>
      <c r="C126" s="364" t="s">
        <v>14</v>
      </c>
      <c r="D126" s="364" t="s">
        <v>578</v>
      </c>
      <c r="E126" s="360">
        <v>2019</v>
      </c>
      <c r="F126" s="340" t="s">
        <v>319</v>
      </c>
      <c r="G126" s="334"/>
      <c r="H126" s="334"/>
      <c r="I126" s="335"/>
      <c r="J126" s="333">
        <v>249.5</v>
      </c>
      <c r="K126" s="332"/>
      <c r="L126" s="331">
        <v>249.5</v>
      </c>
      <c r="M126" s="330" t="s">
        <v>21</v>
      </c>
      <c r="N126" s="339"/>
    </row>
    <row r="127" spans="1:14" ht="69.650000000000006" customHeight="1" x14ac:dyDescent="0.25">
      <c r="A127" s="337">
        <v>8</v>
      </c>
      <c r="B127" s="338" t="s">
        <v>448</v>
      </c>
      <c r="C127" s="364" t="s">
        <v>14</v>
      </c>
      <c r="D127" s="364" t="s">
        <v>190</v>
      </c>
      <c r="E127" s="360">
        <v>2019</v>
      </c>
      <c r="F127" s="340" t="s">
        <v>319</v>
      </c>
      <c r="G127" s="334"/>
      <c r="H127" s="334"/>
      <c r="I127" s="335"/>
      <c r="J127" s="333">
        <v>36.200000000000003</v>
      </c>
      <c r="K127" s="332"/>
      <c r="L127" s="331">
        <v>36.200000000000003</v>
      </c>
      <c r="M127" s="330" t="s">
        <v>21</v>
      </c>
      <c r="N127" s="339"/>
    </row>
    <row r="128" spans="1:14" ht="123" customHeight="1" x14ac:dyDescent="0.25">
      <c r="A128" s="337">
        <v>9</v>
      </c>
      <c r="B128" s="338" t="s">
        <v>582</v>
      </c>
      <c r="C128" s="364" t="s">
        <v>3</v>
      </c>
      <c r="D128" s="364" t="s">
        <v>594</v>
      </c>
      <c r="E128" s="354">
        <v>2020</v>
      </c>
      <c r="F128" s="340" t="s">
        <v>319</v>
      </c>
      <c r="G128" s="328" t="s">
        <v>34</v>
      </c>
      <c r="H128" s="328" t="s">
        <v>34</v>
      </c>
      <c r="I128" s="327" t="s">
        <v>34</v>
      </c>
      <c r="J128" s="333" t="s">
        <v>34</v>
      </c>
      <c r="K128" s="326">
        <v>1</v>
      </c>
      <c r="L128" s="331"/>
      <c r="M128" s="325"/>
      <c r="N128" s="339"/>
    </row>
    <row r="129" spans="1:14" ht="82.5" customHeight="1" x14ac:dyDescent="0.25">
      <c r="A129" s="337">
        <v>10</v>
      </c>
      <c r="B129" s="338" t="s">
        <v>583</v>
      </c>
      <c r="C129" s="355" t="s">
        <v>3</v>
      </c>
      <c r="D129" s="364" t="s">
        <v>594</v>
      </c>
      <c r="E129" s="354">
        <v>2020</v>
      </c>
      <c r="F129" s="340" t="s">
        <v>319</v>
      </c>
      <c r="G129" s="328" t="s">
        <v>34</v>
      </c>
      <c r="H129" s="328" t="s">
        <v>34</v>
      </c>
      <c r="I129" s="324" t="s">
        <v>34</v>
      </c>
      <c r="J129" s="333" t="s">
        <v>34</v>
      </c>
      <c r="K129" s="326">
        <v>1</v>
      </c>
      <c r="L129" s="331"/>
      <c r="M129" s="325"/>
      <c r="N129" s="339"/>
    </row>
    <row r="130" spans="1:14" ht="82.5" customHeight="1" x14ac:dyDescent="0.25">
      <c r="A130" s="337">
        <v>11</v>
      </c>
      <c r="B130" s="194" t="s">
        <v>346</v>
      </c>
      <c r="C130" s="210" t="s">
        <v>191</v>
      </c>
      <c r="D130" s="210" t="s">
        <v>472</v>
      </c>
      <c r="E130" s="210" t="s">
        <v>343</v>
      </c>
      <c r="F130" s="210" t="s">
        <v>504</v>
      </c>
      <c r="G130" s="339"/>
      <c r="H130" s="238"/>
      <c r="I130" s="238"/>
      <c r="J130" s="239">
        <v>2</v>
      </c>
      <c r="K130" s="239">
        <v>0</v>
      </c>
      <c r="L130" s="240"/>
      <c r="M130" s="241"/>
      <c r="N130" s="242"/>
    </row>
    <row r="131" spans="1:14" ht="64.5" customHeight="1" x14ac:dyDescent="0.25">
      <c r="A131" s="337">
        <v>12</v>
      </c>
      <c r="B131" s="194" t="s">
        <v>347</v>
      </c>
      <c r="C131" s="210" t="s">
        <v>191</v>
      </c>
      <c r="D131" s="210" t="s">
        <v>473</v>
      </c>
      <c r="E131" s="210" t="s">
        <v>343</v>
      </c>
      <c r="F131" s="210" t="s">
        <v>504</v>
      </c>
      <c r="G131" s="339"/>
      <c r="H131" s="243"/>
      <c r="I131" s="243"/>
      <c r="J131" s="239">
        <v>8</v>
      </c>
      <c r="K131" s="239">
        <v>0</v>
      </c>
      <c r="L131" s="244"/>
      <c r="M131" s="241"/>
      <c r="N131" s="242"/>
    </row>
    <row r="132" spans="1:14" ht="93" customHeight="1" x14ac:dyDescent="0.25">
      <c r="A132" s="337">
        <v>13</v>
      </c>
      <c r="B132" s="194" t="s">
        <v>464</v>
      </c>
      <c r="C132" s="210" t="s">
        <v>191</v>
      </c>
      <c r="D132" s="210" t="s">
        <v>472</v>
      </c>
      <c r="E132" s="210" t="s">
        <v>343</v>
      </c>
      <c r="F132" s="210" t="s">
        <v>504</v>
      </c>
      <c r="G132" s="339"/>
      <c r="H132" s="245"/>
      <c r="I132" s="245"/>
      <c r="J132" s="239">
        <v>1</v>
      </c>
      <c r="K132" s="239">
        <v>1</v>
      </c>
      <c r="L132" s="246"/>
      <c r="M132" s="241"/>
      <c r="N132" s="242"/>
    </row>
    <row r="133" spans="1:14" ht="49.5" customHeight="1" x14ac:dyDescent="0.25">
      <c r="A133" s="337">
        <v>14</v>
      </c>
      <c r="B133" s="194" t="s">
        <v>558</v>
      </c>
      <c r="C133" s="237" t="s">
        <v>356</v>
      </c>
      <c r="D133" s="210" t="s">
        <v>305</v>
      </c>
      <c r="E133" s="210">
        <v>2020</v>
      </c>
      <c r="F133" s="210" t="s">
        <v>504</v>
      </c>
      <c r="G133" s="247"/>
      <c r="H133" s="245"/>
      <c r="I133" s="245"/>
      <c r="J133" s="239"/>
      <c r="K133" s="234">
        <v>4.9000000000000004</v>
      </c>
      <c r="L133" s="248">
        <v>4.92</v>
      </c>
      <c r="M133" s="241" t="s">
        <v>33</v>
      </c>
      <c r="N133" s="237" t="s">
        <v>557</v>
      </c>
    </row>
    <row r="134" spans="1:14" ht="30.75" customHeight="1" x14ac:dyDescent="0.25">
      <c r="A134" s="135"/>
      <c r="B134" s="4" t="s">
        <v>7</v>
      </c>
      <c r="C134" s="2" t="s">
        <v>14</v>
      </c>
      <c r="D134" s="27"/>
      <c r="E134" s="26"/>
      <c r="F134" s="26"/>
      <c r="G134" s="28">
        <f>G136+G137+G138</f>
        <v>0.7</v>
      </c>
      <c r="H134" s="28">
        <f t="shared" ref="H134:K134" si="11">H136+H137+H138</f>
        <v>2.2599999999999998</v>
      </c>
      <c r="I134" s="28">
        <f t="shared" si="11"/>
        <v>1.7470000000000001</v>
      </c>
      <c r="J134" s="28">
        <f t="shared" si="11"/>
        <v>412.00669999999997</v>
      </c>
      <c r="K134" s="28">
        <f t="shared" si="11"/>
        <v>7.2</v>
      </c>
      <c r="L134" s="28">
        <f>J134+I134+H134+G134+K134</f>
        <v>423.91369999999995</v>
      </c>
      <c r="M134" s="27"/>
      <c r="N134" s="45"/>
    </row>
    <row r="135" spans="1:14" ht="15" customHeight="1" x14ac:dyDescent="0.25">
      <c r="A135" s="142"/>
      <c r="B135" s="22" t="s">
        <v>18</v>
      </c>
      <c r="C135" s="1"/>
      <c r="D135" s="21"/>
      <c r="E135" s="20"/>
      <c r="F135" s="20"/>
      <c r="G135" s="33"/>
      <c r="H135" s="33"/>
      <c r="I135" s="149"/>
      <c r="J135" s="149"/>
      <c r="K135" s="149"/>
      <c r="L135" s="6"/>
      <c r="M135" s="21"/>
      <c r="N135" s="31"/>
    </row>
    <row r="136" spans="1:14" ht="30.75" customHeight="1" x14ac:dyDescent="0.25">
      <c r="A136" s="142"/>
      <c r="B136" s="22" t="s">
        <v>1</v>
      </c>
      <c r="C136" s="1" t="s">
        <v>14</v>
      </c>
      <c r="D136" s="21"/>
      <c r="E136" s="20"/>
      <c r="F136" s="20"/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6">
        <f>I136+J136+K136</f>
        <v>0</v>
      </c>
      <c r="M136" s="21"/>
      <c r="N136" s="31"/>
    </row>
    <row r="137" spans="1:14" ht="30.75" customHeight="1" x14ac:dyDescent="0.25">
      <c r="A137" s="142"/>
      <c r="B137" s="22" t="s">
        <v>19</v>
      </c>
      <c r="C137" s="1" t="s">
        <v>14</v>
      </c>
      <c r="D137" s="21"/>
      <c r="E137" s="20"/>
      <c r="F137" s="20"/>
      <c r="G137" s="24">
        <f>G123</f>
        <v>0.7</v>
      </c>
      <c r="H137" s="24">
        <f>H123</f>
        <v>2.2599999999999998</v>
      </c>
      <c r="I137" s="24">
        <f>I123</f>
        <v>1.7470000000000001</v>
      </c>
      <c r="J137" s="24">
        <f>J123</f>
        <v>1.5</v>
      </c>
      <c r="K137" s="24">
        <f>K123+K133</f>
        <v>7.2</v>
      </c>
      <c r="L137" s="24">
        <f>K137+J137+I137+H137+G137</f>
        <v>13.406999999999998</v>
      </c>
      <c r="M137" s="21"/>
      <c r="N137" s="31"/>
    </row>
    <row r="138" spans="1:14" ht="30.75" customHeight="1" x14ac:dyDescent="0.25">
      <c r="A138" s="142"/>
      <c r="B138" s="22" t="s">
        <v>20</v>
      </c>
      <c r="C138" s="1" t="s">
        <v>14</v>
      </c>
      <c r="D138" s="21"/>
      <c r="E138" s="20"/>
      <c r="F138" s="20"/>
      <c r="G138" s="24">
        <f>G124+G125+G126+G127</f>
        <v>0</v>
      </c>
      <c r="H138" s="24">
        <f>H124+H125+H126+H127</f>
        <v>0</v>
      </c>
      <c r="I138" s="24">
        <f>I124+I125+I126+I127</f>
        <v>0</v>
      </c>
      <c r="J138" s="24">
        <f>J124+J125+J126+J127</f>
        <v>410.50669999999997</v>
      </c>
      <c r="K138" s="24">
        <f>K124+K125+K126+K127</f>
        <v>0</v>
      </c>
      <c r="L138" s="24">
        <f>J138+I138+H138+G138+K138</f>
        <v>410.50669999999997</v>
      </c>
      <c r="M138" s="21"/>
      <c r="N138" s="31"/>
    </row>
    <row r="139" spans="1:14" ht="12" customHeight="1" x14ac:dyDescent="0.25">
      <c r="A139" s="423"/>
      <c r="B139" s="424"/>
      <c r="C139" s="424"/>
      <c r="D139" s="424"/>
      <c r="E139" s="424"/>
      <c r="F139" s="424"/>
      <c r="G139" s="424"/>
      <c r="H139" s="424"/>
      <c r="I139" s="424"/>
      <c r="J139" s="424"/>
      <c r="K139" s="424"/>
      <c r="L139" s="424"/>
      <c r="M139" s="424"/>
      <c r="N139" s="425"/>
    </row>
    <row r="140" spans="1:14" ht="30.75" customHeight="1" x14ac:dyDescent="0.35">
      <c r="A140" s="150"/>
      <c r="B140" s="151" t="s">
        <v>5</v>
      </c>
      <c r="C140" s="2" t="s">
        <v>14</v>
      </c>
      <c r="D140" s="152"/>
      <c r="E140" s="151"/>
      <c r="F140" s="151"/>
      <c r="G140" s="153">
        <f>G142+G143+G144</f>
        <v>28474.165000000001</v>
      </c>
      <c r="H140" s="153">
        <f t="shared" ref="H140:K140" si="12">H142+H143+H144</f>
        <v>65318.451000000001</v>
      </c>
      <c r="I140" s="153">
        <f t="shared" si="12"/>
        <v>63013.447</v>
      </c>
      <c r="J140" s="153">
        <f t="shared" si="12"/>
        <v>73442.806700000001</v>
      </c>
      <c r="K140" s="153">
        <f t="shared" si="12"/>
        <v>101480.1</v>
      </c>
      <c r="L140" s="153">
        <f>L142+L143+L144</f>
        <v>331728.96970000002</v>
      </c>
      <c r="M140" s="27"/>
      <c r="N140" s="45"/>
    </row>
    <row r="141" spans="1:14" ht="15" customHeight="1" x14ac:dyDescent="0.4">
      <c r="A141" s="154"/>
      <c r="B141" s="155" t="s">
        <v>18</v>
      </c>
      <c r="C141" s="156"/>
      <c r="D141" s="157"/>
      <c r="E141" s="156"/>
      <c r="F141" s="156"/>
      <c r="G141" s="69"/>
      <c r="H141" s="69"/>
      <c r="I141" s="69"/>
      <c r="J141" s="69"/>
      <c r="K141" s="69"/>
      <c r="L141" s="70"/>
      <c r="M141" s="21"/>
      <c r="N141" s="31"/>
    </row>
    <row r="142" spans="1:14" ht="30.75" customHeight="1" x14ac:dyDescent="0.4">
      <c r="A142" s="154"/>
      <c r="B142" s="155" t="s">
        <v>1</v>
      </c>
      <c r="C142" s="1" t="s">
        <v>14</v>
      </c>
      <c r="D142" s="157"/>
      <c r="E142" s="156"/>
      <c r="F142" s="156"/>
      <c r="G142" s="158">
        <f t="shared" ref="G142:L144" si="13">G38+G54+G80+G109+G136</f>
        <v>6943.0190000000002</v>
      </c>
      <c r="H142" s="158">
        <f t="shared" si="13"/>
        <v>12418.169</v>
      </c>
      <c r="I142" s="158">
        <f t="shared" si="13"/>
        <v>4650</v>
      </c>
      <c r="J142" s="158">
        <f t="shared" si="13"/>
        <v>12823.5</v>
      </c>
      <c r="K142" s="158">
        <f>K38+K54+K80+K109+K136</f>
        <v>18627.900000000001</v>
      </c>
      <c r="L142" s="158">
        <f t="shared" si="13"/>
        <v>55462.587999999989</v>
      </c>
      <c r="M142" s="21"/>
      <c r="N142" s="31"/>
    </row>
    <row r="143" spans="1:14" ht="30.75" customHeight="1" x14ac:dyDescent="0.4">
      <c r="A143" s="154"/>
      <c r="B143" s="155" t="s">
        <v>19</v>
      </c>
      <c r="C143" s="1" t="s">
        <v>14</v>
      </c>
      <c r="D143" s="157"/>
      <c r="E143" s="156"/>
      <c r="F143" s="156"/>
      <c r="G143" s="158">
        <f t="shared" si="13"/>
        <v>13731.146000000001</v>
      </c>
      <c r="H143" s="158">
        <f t="shared" si="13"/>
        <v>23605.881999999998</v>
      </c>
      <c r="I143" s="158">
        <f t="shared" si="13"/>
        <v>27600.146999999997</v>
      </c>
      <c r="J143" s="158">
        <f t="shared" si="13"/>
        <v>22837.8</v>
      </c>
      <c r="K143" s="158">
        <f t="shared" si="13"/>
        <v>28740.9</v>
      </c>
      <c r="L143" s="158">
        <f t="shared" si="13"/>
        <v>116515.875</v>
      </c>
      <c r="M143" s="21"/>
      <c r="N143" s="31"/>
    </row>
    <row r="144" spans="1:14" ht="30.75" customHeight="1" x14ac:dyDescent="0.4">
      <c r="A144" s="154"/>
      <c r="B144" s="155" t="s">
        <v>20</v>
      </c>
      <c r="C144" s="1" t="s">
        <v>14</v>
      </c>
      <c r="D144" s="157"/>
      <c r="E144" s="156"/>
      <c r="F144" s="156"/>
      <c r="G144" s="158">
        <f t="shared" si="13"/>
        <v>7800</v>
      </c>
      <c r="H144" s="158">
        <f t="shared" si="13"/>
        <v>29294.400000000001</v>
      </c>
      <c r="I144" s="158">
        <f t="shared" si="13"/>
        <v>30763.3</v>
      </c>
      <c r="J144" s="158">
        <f t="shared" si="13"/>
        <v>37781.506699999998</v>
      </c>
      <c r="K144" s="158">
        <f t="shared" si="13"/>
        <v>54111.3</v>
      </c>
      <c r="L144" s="158">
        <f t="shared" si="13"/>
        <v>159750.5067</v>
      </c>
      <c r="M144" s="21"/>
      <c r="N144" s="31"/>
    </row>
  </sheetData>
  <mergeCells count="68">
    <mergeCell ref="A139:N139"/>
    <mergeCell ref="E69:E70"/>
    <mergeCell ref="F69:F70"/>
    <mergeCell ref="A28:A29"/>
    <mergeCell ref="B28:B29"/>
    <mergeCell ref="C28:C29"/>
    <mergeCell ref="D28:D29"/>
    <mergeCell ref="E28:E29"/>
    <mergeCell ref="F101:F103"/>
    <mergeCell ref="C99:C100"/>
    <mergeCell ref="D99:D100"/>
    <mergeCell ref="F105:F106"/>
    <mergeCell ref="A101:A103"/>
    <mergeCell ref="B101:B103"/>
    <mergeCell ref="A105:A106"/>
    <mergeCell ref="B105:B106"/>
    <mergeCell ref="A7:N7"/>
    <mergeCell ref="D11:D12"/>
    <mergeCell ref="A8:L8"/>
    <mergeCell ref="F11:F12"/>
    <mergeCell ref="B11:B12"/>
    <mergeCell ref="A9:N9"/>
    <mergeCell ref="A11:A12"/>
    <mergeCell ref="N11:N12"/>
    <mergeCell ref="E11:E12"/>
    <mergeCell ref="C11:C12"/>
    <mergeCell ref="M11:M12"/>
    <mergeCell ref="G11:L11"/>
    <mergeCell ref="A17:A19"/>
    <mergeCell ref="A97:A98"/>
    <mergeCell ref="A99:A100"/>
    <mergeCell ref="F97:F98"/>
    <mergeCell ref="E99:E100"/>
    <mergeCell ref="B99:B100"/>
    <mergeCell ref="E97:E98"/>
    <mergeCell ref="F28:F29"/>
    <mergeCell ref="A69:A70"/>
    <mergeCell ref="B69:B70"/>
    <mergeCell ref="C69:C70"/>
    <mergeCell ref="D69:D70"/>
    <mergeCell ref="B97:B98"/>
    <mergeCell ref="C97:C98"/>
    <mergeCell ref="D97:D98"/>
    <mergeCell ref="F99:F100"/>
    <mergeCell ref="C105:C106"/>
    <mergeCell ref="D105:D106"/>
    <mergeCell ref="E105:E106"/>
    <mergeCell ref="D76:D77"/>
    <mergeCell ref="E76:E77"/>
    <mergeCell ref="C101:C103"/>
    <mergeCell ref="D101:D103"/>
    <mergeCell ref="E101:E103"/>
    <mergeCell ref="F76:F77"/>
    <mergeCell ref="A71:A72"/>
    <mergeCell ref="B71:B72"/>
    <mergeCell ref="C71:C72"/>
    <mergeCell ref="D71:D72"/>
    <mergeCell ref="E71:E72"/>
    <mergeCell ref="F71:F72"/>
    <mergeCell ref="B73:B74"/>
    <mergeCell ref="A73:A74"/>
    <mergeCell ref="C73:C74"/>
    <mergeCell ref="D73:D74"/>
    <mergeCell ref="E73:E74"/>
    <mergeCell ref="F73:F74"/>
    <mergeCell ref="A76:A77"/>
    <mergeCell ref="B76:B77"/>
    <mergeCell ref="C76:C77"/>
  </mergeCells>
  <phoneticPr fontId="0" type="noConversion"/>
  <pageMargins left="0.39370078740157483" right="0.39370078740157483" top="0.98425196850393704" bottom="0.59055118110236227" header="0" footer="0"/>
  <pageSetup paperSize="9" scale="60" firstPageNumber="2" fitToHeight="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N154"/>
  <sheetViews>
    <sheetView showWhiteSpace="0" view="pageBreakPreview" zoomScale="58" zoomScaleNormal="70" zoomScaleSheetLayoutView="58" zoomScalePageLayoutView="80" workbookViewId="0">
      <pane xSplit="2" ySplit="6" topLeftCell="C110" activePane="bottomRight" state="frozen"/>
      <selection activeCell="D105" sqref="D105:D106"/>
      <selection pane="topRight" activeCell="D105" sqref="D105:D106"/>
      <selection pane="bottomLeft" activeCell="D105" sqref="D105:D106"/>
      <selection pane="bottomRight" activeCell="H170" sqref="H170"/>
    </sheetView>
  </sheetViews>
  <sheetFormatPr defaultColWidth="10.36328125" defaultRowHeight="15.5" x14ac:dyDescent="0.35"/>
  <cols>
    <col min="1" max="1" width="4.36328125" style="18" customWidth="1"/>
    <col min="2" max="2" width="42.08984375" style="336" customWidth="1"/>
    <col min="3" max="3" width="15.453125" style="336" customWidth="1"/>
    <col min="4" max="5" width="17.54296875" style="336" customWidth="1"/>
    <col min="6" max="6" width="22.08984375" style="336" customWidth="1"/>
    <col min="7" max="12" width="14" style="336" customWidth="1"/>
    <col min="13" max="13" width="10.36328125" style="336"/>
    <col min="14" max="14" width="17.54296875" style="336" customWidth="1"/>
    <col min="15" max="16384" width="10.36328125" style="336"/>
  </cols>
  <sheetData>
    <row r="1" spans="1:14" ht="15" customHeight="1" x14ac:dyDescent="0.35"/>
    <row r="2" spans="1:14" ht="15.65" customHeight="1" x14ac:dyDescent="0.3">
      <c r="A2" s="417" t="s">
        <v>8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</row>
    <row r="3" spans="1:14" ht="15" x14ac:dyDescent="0.3">
      <c r="A3" s="368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</row>
    <row r="4" spans="1:14" ht="35.25" customHeight="1" x14ac:dyDescent="0.25">
      <c r="A4" s="414" t="s">
        <v>22</v>
      </c>
      <c r="B4" s="414" t="s">
        <v>23</v>
      </c>
      <c r="C4" s="414" t="s">
        <v>15</v>
      </c>
      <c r="D4" s="414" t="s">
        <v>24</v>
      </c>
      <c r="E4" s="414" t="s">
        <v>26</v>
      </c>
      <c r="F4" s="414" t="s">
        <v>25</v>
      </c>
      <c r="G4" s="421" t="s">
        <v>56</v>
      </c>
      <c r="H4" s="422"/>
      <c r="I4" s="422"/>
      <c r="J4" s="422"/>
      <c r="K4" s="422"/>
      <c r="L4" s="422"/>
      <c r="M4" s="418" t="s">
        <v>28</v>
      </c>
      <c r="N4" s="414" t="s">
        <v>57</v>
      </c>
    </row>
    <row r="5" spans="1:14" ht="34.75" customHeight="1" x14ac:dyDescent="0.25">
      <c r="A5" s="414"/>
      <c r="B5" s="414"/>
      <c r="C5" s="414"/>
      <c r="D5" s="414"/>
      <c r="E5" s="414"/>
      <c r="F5" s="414"/>
      <c r="G5" s="371" t="s">
        <v>64</v>
      </c>
      <c r="H5" s="370" t="s">
        <v>65</v>
      </c>
      <c r="I5" s="370" t="s">
        <v>66</v>
      </c>
      <c r="J5" s="370" t="s">
        <v>67</v>
      </c>
      <c r="K5" s="370" t="s">
        <v>68</v>
      </c>
      <c r="L5" s="373" t="s">
        <v>27</v>
      </c>
      <c r="M5" s="462"/>
      <c r="N5" s="414"/>
    </row>
    <row r="6" spans="1:14" s="18" customFormat="1" ht="15.65" customHeight="1" x14ac:dyDescent="0.35">
      <c r="A6" s="304">
        <v>1</v>
      </c>
      <c r="B6" s="304">
        <v>2</v>
      </c>
      <c r="C6" s="304">
        <v>3</v>
      </c>
      <c r="D6" s="304">
        <v>4</v>
      </c>
      <c r="E6" s="304">
        <v>5</v>
      </c>
      <c r="F6" s="304">
        <v>6</v>
      </c>
      <c r="G6" s="304">
        <v>7</v>
      </c>
      <c r="H6" s="304">
        <v>8</v>
      </c>
      <c r="I6" s="304">
        <v>9</v>
      </c>
      <c r="J6" s="304">
        <v>10</v>
      </c>
      <c r="K6" s="304">
        <v>11</v>
      </c>
      <c r="L6" s="8">
        <v>12</v>
      </c>
      <c r="M6" s="8">
        <v>13</v>
      </c>
      <c r="N6" s="8">
        <v>14</v>
      </c>
    </row>
    <row r="7" spans="1:14" ht="15.75" customHeight="1" x14ac:dyDescent="0.25">
      <c r="A7" s="2"/>
      <c r="B7" s="73" t="s">
        <v>243</v>
      </c>
      <c r="C7" s="166"/>
      <c r="D7" s="166"/>
      <c r="E7" s="166"/>
      <c r="F7" s="166"/>
      <c r="G7" s="166"/>
      <c r="H7" s="166"/>
      <c r="I7" s="166"/>
      <c r="J7" s="166"/>
      <c r="K7" s="166"/>
      <c r="L7" s="167"/>
      <c r="M7" s="53"/>
      <c r="N7" s="53"/>
    </row>
    <row r="8" spans="1:14" ht="18" customHeight="1" x14ac:dyDescent="0.25">
      <c r="A8" s="2"/>
      <c r="B8" s="40" t="s">
        <v>50</v>
      </c>
      <c r="C8" s="37"/>
      <c r="D8" s="37"/>
      <c r="E8" s="37"/>
      <c r="F8" s="37"/>
      <c r="G8" s="37"/>
      <c r="H8" s="37"/>
      <c r="I8" s="37"/>
      <c r="J8" s="37"/>
      <c r="K8" s="37"/>
      <c r="L8" s="38"/>
      <c r="M8" s="53"/>
      <c r="N8" s="53"/>
    </row>
    <row r="9" spans="1:14" ht="50.4" customHeight="1" x14ac:dyDescent="0.25">
      <c r="A9" s="54">
        <v>1</v>
      </c>
      <c r="B9" s="46" t="s">
        <v>124</v>
      </c>
      <c r="C9" s="54" t="s">
        <v>46</v>
      </c>
      <c r="D9" s="54"/>
      <c r="E9" s="54"/>
      <c r="F9" s="54" t="s">
        <v>371</v>
      </c>
      <c r="G9" s="54">
        <v>0</v>
      </c>
      <c r="H9" s="54">
        <v>0</v>
      </c>
      <c r="I9" s="54" t="s">
        <v>192</v>
      </c>
      <c r="J9" s="54" t="s">
        <v>244</v>
      </c>
      <c r="K9" s="299" t="s">
        <v>571</v>
      </c>
      <c r="L9" s="54"/>
      <c r="M9" s="54"/>
      <c r="N9" s="54"/>
    </row>
    <row r="10" spans="1:14" ht="49.75" customHeight="1" x14ac:dyDescent="0.25">
      <c r="A10" s="54">
        <v>2</v>
      </c>
      <c r="B10" s="46" t="s">
        <v>125</v>
      </c>
      <c r="C10" s="54" t="s">
        <v>30</v>
      </c>
      <c r="D10" s="54"/>
      <c r="E10" s="54"/>
      <c r="F10" s="54" t="s">
        <v>371</v>
      </c>
      <c r="G10" s="54">
        <v>96</v>
      </c>
      <c r="H10" s="54">
        <v>100</v>
      </c>
      <c r="I10" s="54">
        <v>100</v>
      </c>
      <c r="J10" s="54">
        <v>100</v>
      </c>
      <c r="K10" s="54">
        <v>100</v>
      </c>
      <c r="L10" s="54"/>
      <c r="M10" s="54"/>
      <c r="N10" s="54"/>
    </row>
    <row r="11" spans="1:14" ht="50.4" customHeight="1" x14ac:dyDescent="0.25">
      <c r="A11" s="443">
        <v>3</v>
      </c>
      <c r="B11" s="46" t="s">
        <v>245</v>
      </c>
      <c r="C11" s="54"/>
      <c r="D11" s="54"/>
      <c r="E11" s="54"/>
      <c r="F11" s="443" t="s">
        <v>319</v>
      </c>
      <c r="G11" s="54"/>
      <c r="H11" s="54"/>
      <c r="I11" s="54"/>
      <c r="J11" s="54"/>
      <c r="K11" s="54"/>
      <c r="L11" s="54"/>
      <c r="M11" s="54"/>
      <c r="N11" s="54"/>
    </row>
    <row r="12" spans="1:14" ht="22.75" customHeight="1" x14ac:dyDescent="0.25">
      <c r="A12" s="444"/>
      <c r="B12" s="46" t="s">
        <v>246</v>
      </c>
      <c r="C12" s="54" t="s">
        <v>251</v>
      </c>
      <c r="D12" s="54"/>
      <c r="E12" s="54"/>
      <c r="F12" s="444"/>
      <c r="G12" s="54" t="s">
        <v>34</v>
      </c>
      <c r="H12" s="54" t="s">
        <v>34</v>
      </c>
      <c r="I12" s="54">
        <v>457</v>
      </c>
      <c r="J12" s="54">
        <v>457</v>
      </c>
      <c r="K12" s="54">
        <v>457</v>
      </c>
      <c r="L12" s="54"/>
      <c r="M12" s="54"/>
      <c r="N12" s="54"/>
    </row>
    <row r="13" spans="1:14" ht="22.75" customHeight="1" x14ac:dyDescent="0.25">
      <c r="A13" s="444"/>
      <c r="B13" s="46" t="s">
        <v>247</v>
      </c>
      <c r="C13" s="54" t="s">
        <v>251</v>
      </c>
      <c r="D13" s="54"/>
      <c r="E13" s="54"/>
      <c r="F13" s="444"/>
      <c r="G13" s="54" t="s">
        <v>34</v>
      </c>
      <c r="H13" s="54" t="s">
        <v>34</v>
      </c>
      <c r="I13" s="54">
        <v>444</v>
      </c>
      <c r="J13" s="54">
        <v>444</v>
      </c>
      <c r="K13" s="54">
        <v>444</v>
      </c>
      <c r="L13" s="54"/>
      <c r="M13" s="54"/>
      <c r="N13" s="54"/>
    </row>
    <row r="14" spans="1:14" ht="22.75" customHeight="1" x14ac:dyDescent="0.25">
      <c r="A14" s="445"/>
      <c r="B14" s="46" t="s">
        <v>248</v>
      </c>
      <c r="C14" s="54" t="s">
        <v>251</v>
      </c>
      <c r="D14" s="54"/>
      <c r="E14" s="54"/>
      <c r="F14" s="445"/>
      <c r="G14" s="54" t="s">
        <v>34</v>
      </c>
      <c r="H14" s="54" t="s">
        <v>34</v>
      </c>
      <c r="I14" s="54">
        <v>473</v>
      </c>
      <c r="J14" s="54">
        <v>473</v>
      </c>
      <c r="K14" s="54">
        <v>473</v>
      </c>
      <c r="L14" s="54"/>
      <c r="M14" s="54"/>
      <c r="N14" s="54"/>
    </row>
    <row r="15" spans="1:14" ht="66.650000000000006" customHeight="1" x14ac:dyDescent="0.25">
      <c r="A15" s="54">
        <v>4</v>
      </c>
      <c r="B15" s="46" t="s">
        <v>249</v>
      </c>
      <c r="C15" s="54" t="s">
        <v>30</v>
      </c>
      <c r="D15" s="54"/>
      <c r="E15" s="54"/>
      <c r="F15" s="54" t="s">
        <v>319</v>
      </c>
      <c r="G15" s="54" t="s">
        <v>34</v>
      </c>
      <c r="H15" s="54" t="s">
        <v>34</v>
      </c>
      <c r="I15" s="54">
        <v>19</v>
      </c>
      <c r="J15" s="54">
        <v>21.1</v>
      </c>
      <c r="K15" s="54">
        <v>22.6</v>
      </c>
      <c r="L15" s="54"/>
      <c r="M15" s="54"/>
      <c r="N15" s="54"/>
    </row>
    <row r="16" spans="1:14" ht="15" x14ac:dyDescent="0.25">
      <c r="A16" s="55"/>
      <c r="B16" s="56" t="s">
        <v>29</v>
      </c>
      <c r="C16" s="57"/>
      <c r="D16" s="57"/>
      <c r="E16" s="57"/>
      <c r="F16" s="57"/>
      <c r="G16" s="57"/>
      <c r="H16" s="57"/>
      <c r="I16" s="57"/>
      <c r="J16" s="57"/>
      <c r="K16" s="57"/>
      <c r="L16" s="58"/>
      <c r="M16" s="59"/>
      <c r="N16" s="59"/>
    </row>
    <row r="17" spans="1:14" s="18" customFormat="1" ht="55.75" customHeight="1" x14ac:dyDescent="0.35">
      <c r="A17" s="364">
        <v>1</v>
      </c>
      <c r="B17" s="223" t="s">
        <v>289</v>
      </c>
      <c r="C17" s="364" t="s">
        <v>37</v>
      </c>
      <c r="D17" s="364" t="s">
        <v>38</v>
      </c>
      <c r="E17" s="360" t="s">
        <v>343</v>
      </c>
      <c r="F17" s="360" t="s">
        <v>320</v>
      </c>
      <c r="G17" s="256"/>
      <c r="H17" s="300"/>
      <c r="I17" s="300"/>
      <c r="J17" s="195">
        <v>71790</v>
      </c>
      <c r="K17" s="195">
        <v>72063</v>
      </c>
      <c r="L17" s="301"/>
      <c r="M17" s="338"/>
      <c r="N17" s="338"/>
    </row>
    <row r="18" spans="1:14" s="18" customFormat="1" ht="31.75" customHeight="1" x14ac:dyDescent="0.35">
      <c r="A18" s="446">
        <v>2</v>
      </c>
      <c r="B18" s="453" t="s">
        <v>151</v>
      </c>
      <c r="C18" s="446" t="s">
        <v>14</v>
      </c>
      <c r="D18" s="447" t="s">
        <v>38</v>
      </c>
      <c r="E18" s="446" t="s">
        <v>130</v>
      </c>
      <c r="F18" s="446" t="s">
        <v>321</v>
      </c>
      <c r="G18" s="195">
        <v>2461.17</v>
      </c>
      <c r="H18" s="195"/>
      <c r="I18" s="195"/>
      <c r="J18" s="195"/>
      <c r="K18" s="195"/>
      <c r="L18" s="302">
        <f>I18+H18+G18+J18+K18</f>
        <v>2461.17</v>
      </c>
      <c r="M18" s="228" t="s">
        <v>32</v>
      </c>
      <c r="N18" s="364" t="s">
        <v>150</v>
      </c>
    </row>
    <row r="19" spans="1:14" s="18" customFormat="1" ht="31.75" customHeight="1" x14ac:dyDescent="0.35">
      <c r="A19" s="446"/>
      <c r="B19" s="453"/>
      <c r="C19" s="446"/>
      <c r="D19" s="447"/>
      <c r="E19" s="446"/>
      <c r="F19" s="446"/>
      <c r="G19" s="195"/>
      <c r="H19" s="195">
        <v>2880.4560000000001</v>
      </c>
      <c r="I19" s="195">
        <v>2901.4740000000002</v>
      </c>
      <c r="J19" s="195">
        <v>2901.4740000000002</v>
      </c>
      <c r="K19" s="195">
        <v>2901.5</v>
      </c>
      <c r="L19" s="302">
        <f>I19+H19+G19+J19+K19</f>
        <v>11584.904</v>
      </c>
      <c r="M19" s="228" t="s">
        <v>33</v>
      </c>
      <c r="N19" s="364" t="s">
        <v>598</v>
      </c>
    </row>
    <row r="20" spans="1:14" s="18" customFormat="1" ht="51.65" customHeight="1" x14ac:dyDescent="0.35">
      <c r="A20" s="364">
        <v>3</v>
      </c>
      <c r="B20" s="223" t="s">
        <v>290</v>
      </c>
      <c r="C20" s="364" t="s">
        <v>30</v>
      </c>
      <c r="D20" s="364" t="s">
        <v>38</v>
      </c>
      <c r="E20" s="360" t="s">
        <v>343</v>
      </c>
      <c r="F20" s="360" t="s">
        <v>320</v>
      </c>
      <c r="G20" s="256"/>
      <c r="H20" s="300"/>
      <c r="I20" s="300"/>
      <c r="J20" s="195">
        <v>69.5</v>
      </c>
      <c r="K20" s="195">
        <v>69.599999999999994</v>
      </c>
      <c r="L20" s="301"/>
      <c r="M20" s="338"/>
      <c r="N20" s="338"/>
    </row>
    <row r="21" spans="1:14" s="18" customFormat="1" ht="50.4" customHeight="1" x14ac:dyDescent="0.35">
      <c r="A21" s="364">
        <v>4</v>
      </c>
      <c r="B21" s="223" t="s">
        <v>291</v>
      </c>
      <c r="C21" s="364" t="s">
        <v>30</v>
      </c>
      <c r="D21" s="364" t="s">
        <v>38</v>
      </c>
      <c r="E21" s="360" t="s">
        <v>343</v>
      </c>
      <c r="F21" s="360" t="s">
        <v>320</v>
      </c>
      <c r="G21" s="256"/>
      <c r="H21" s="300"/>
      <c r="I21" s="300"/>
      <c r="J21" s="195">
        <v>21.1</v>
      </c>
      <c r="K21" s="195">
        <v>21.9</v>
      </c>
      <c r="L21" s="301"/>
      <c r="M21" s="338"/>
      <c r="N21" s="338"/>
    </row>
    <row r="22" spans="1:14" ht="110.5" customHeight="1" x14ac:dyDescent="0.25">
      <c r="A22" s="350">
        <v>5</v>
      </c>
      <c r="B22" s="298" t="s">
        <v>577</v>
      </c>
      <c r="C22" s="360" t="s">
        <v>483</v>
      </c>
      <c r="D22" s="350" t="s">
        <v>38</v>
      </c>
      <c r="E22" s="350">
        <v>2020</v>
      </c>
      <c r="F22" s="360" t="s">
        <v>616</v>
      </c>
      <c r="G22" s="303"/>
      <c r="H22" s="303"/>
      <c r="I22" s="303"/>
      <c r="J22" s="261"/>
      <c r="K22" s="261">
        <v>4</v>
      </c>
      <c r="L22" s="196"/>
      <c r="M22" s="41"/>
      <c r="N22" s="360"/>
    </row>
    <row r="23" spans="1:14" ht="30.75" customHeight="1" x14ac:dyDescent="0.25">
      <c r="A23" s="60"/>
      <c r="B23" s="61" t="s">
        <v>7</v>
      </c>
      <c r="C23" s="62" t="s">
        <v>14</v>
      </c>
      <c r="D23" s="60"/>
      <c r="E23" s="60"/>
      <c r="F23" s="60"/>
      <c r="G23" s="63">
        <f>G25+G26+G27</f>
        <v>2461.17</v>
      </c>
      <c r="H23" s="63">
        <f t="shared" ref="H23:K23" si="0">H25+H26+H27</f>
        <v>2880.4560000000001</v>
      </c>
      <c r="I23" s="63">
        <f t="shared" si="0"/>
        <v>2901.4740000000002</v>
      </c>
      <c r="J23" s="63">
        <f t="shared" si="0"/>
        <v>2901.4740000000002</v>
      </c>
      <c r="K23" s="63">
        <f t="shared" si="0"/>
        <v>2901.5</v>
      </c>
      <c r="L23" s="64">
        <f>G23+H23+I23+J23+K23</f>
        <v>14046.074000000001</v>
      </c>
      <c r="M23" s="65"/>
      <c r="N23" s="65"/>
    </row>
    <row r="24" spans="1:14" ht="18" x14ac:dyDescent="0.35">
      <c r="A24" s="23"/>
      <c r="B24" s="66" t="s">
        <v>18</v>
      </c>
      <c r="C24" s="67"/>
      <c r="D24" s="68"/>
      <c r="E24" s="68"/>
      <c r="F24" s="68"/>
      <c r="G24" s="69"/>
      <c r="H24" s="69"/>
      <c r="I24" s="69"/>
      <c r="J24" s="69"/>
      <c r="K24" s="69"/>
      <c r="L24" s="70"/>
      <c r="M24" s="71"/>
      <c r="N24" s="71"/>
    </row>
    <row r="25" spans="1:14" ht="30" customHeight="1" x14ac:dyDescent="0.25">
      <c r="A25" s="20"/>
      <c r="B25" s="22" t="s">
        <v>1</v>
      </c>
      <c r="C25" s="1" t="s">
        <v>14</v>
      </c>
      <c r="D25" s="20"/>
      <c r="E25" s="20"/>
      <c r="F25" s="20"/>
      <c r="G25" s="24">
        <f>G18</f>
        <v>2461.17</v>
      </c>
      <c r="H25" s="24">
        <f t="shared" ref="H25:K25" si="1">H18</f>
        <v>0</v>
      </c>
      <c r="I25" s="24">
        <f t="shared" si="1"/>
        <v>0</v>
      </c>
      <c r="J25" s="24">
        <f t="shared" si="1"/>
        <v>0</v>
      </c>
      <c r="K25" s="24">
        <f t="shared" si="1"/>
        <v>0</v>
      </c>
      <c r="L25" s="6">
        <f>G25+H25+I25+J25+K25</f>
        <v>2461.17</v>
      </c>
      <c r="M25" s="71"/>
      <c r="N25" s="71"/>
    </row>
    <row r="26" spans="1:14" ht="30" customHeight="1" x14ac:dyDescent="0.25">
      <c r="A26" s="20"/>
      <c r="B26" s="22" t="s">
        <v>19</v>
      </c>
      <c r="C26" s="1" t="s">
        <v>14</v>
      </c>
      <c r="D26" s="20"/>
      <c r="E26" s="20"/>
      <c r="F26" s="20"/>
      <c r="G26" s="24">
        <f>G19</f>
        <v>0</v>
      </c>
      <c r="H26" s="24">
        <f t="shared" ref="H26:K26" si="2">H19</f>
        <v>2880.4560000000001</v>
      </c>
      <c r="I26" s="24">
        <f t="shared" si="2"/>
        <v>2901.4740000000002</v>
      </c>
      <c r="J26" s="24">
        <f t="shared" si="2"/>
        <v>2901.4740000000002</v>
      </c>
      <c r="K26" s="24">
        <f t="shared" si="2"/>
        <v>2901.5</v>
      </c>
      <c r="L26" s="6">
        <f>G26+H26+I26+J26+K26</f>
        <v>11584.904</v>
      </c>
      <c r="M26" s="71"/>
      <c r="N26" s="71"/>
    </row>
    <row r="27" spans="1:14" ht="30" customHeight="1" x14ac:dyDescent="0.25">
      <c r="A27" s="20"/>
      <c r="B27" s="22" t="s">
        <v>20</v>
      </c>
      <c r="C27" s="1" t="s">
        <v>14</v>
      </c>
      <c r="D27" s="20"/>
      <c r="E27" s="20"/>
      <c r="F27" s="20"/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6">
        <f>G27+H27+I27+J27+K27</f>
        <v>0</v>
      </c>
      <c r="M27" s="71"/>
      <c r="N27" s="71"/>
    </row>
    <row r="28" spans="1:14" ht="15.75" customHeight="1" x14ac:dyDescent="0.25">
      <c r="A28" s="72"/>
      <c r="B28" s="73" t="s">
        <v>250</v>
      </c>
      <c r="C28" s="74"/>
      <c r="D28" s="74"/>
      <c r="E28" s="74"/>
      <c r="F28" s="74"/>
      <c r="G28" s="74"/>
      <c r="H28" s="74"/>
      <c r="I28" s="74"/>
      <c r="J28" s="74"/>
      <c r="K28" s="74"/>
      <c r="L28" s="75"/>
      <c r="M28" s="53"/>
      <c r="N28" s="53"/>
    </row>
    <row r="29" spans="1:14" x14ac:dyDescent="0.25">
      <c r="A29" s="72"/>
      <c r="B29" s="40" t="s">
        <v>50</v>
      </c>
      <c r="C29" s="37"/>
      <c r="D29" s="37"/>
      <c r="E29" s="37"/>
      <c r="F29" s="37"/>
      <c r="G29" s="37"/>
      <c r="H29" s="37"/>
      <c r="I29" s="37"/>
      <c r="J29" s="37"/>
      <c r="K29" s="37"/>
      <c r="L29" s="38"/>
      <c r="M29" s="53"/>
      <c r="N29" s="53"/>
    </row>
    <row r="30" spans="1:14" ht="37.25" customHeight="1" x14ac:dyDescent="0.25">
      <c r="A30" s="54">
        <v>1</v>
      </c>
      <c r="B30" s="46" t="s">
        <v>252</v>
      </c>
      <c r="C30" s="54" t="s">
        <v>253</v>
      </c>
      <c r="D30" s="54"/>
      <c r="E30" s="54"/>
      <c r="F30" s="54" t="s">
        <v>322</v>
      </c>
      <c r="G30" s="54" t="s">
        <v>34</v>
      </c>
      <c r="H30" s="54" t="s">
        <v>34</v>
      </c>
      <c r="I30" s="54" t="s">
        <v>34</v>
      </c>
      <c r="J30" s="76">
        <v>71</v>
      </c>
      <c r="K30" s="54">
        <v>71.099999999999994</v>
      </c>
      <c r="L30" s="54"/>
      <c r="M30" s="54"/>
      <c r="N30" s="54"/>
    </row>
    <row r="31" spans="1:14" ht="85.75" customHeight="1" x14ac:dyDescent="0.25">
      <c r="A31" s="54">
        <v>2</v>
      </c>
      <c r="B31" s="46" t="s">
        <v>256</v>
      </c>
      <c r="C31" s="54" t="s">
        <v>254</v>
      </c>
      <c r="D31" s="54"/>
      <c r="E31" s="54"/>
      <c r="F31" s="54" t="s">
        <v>322</v>
      </c>
      <c r="G31" s="54">
        <v>0</v>
      </c>
      <c r="H31" s="54">
        <v>0</v>
      </c>
      <c r="I31" s="54">
        <v>0</v>
      </c>
      <c r="J31" s="54" t="s">
        <v>193</v>
      </c>
      <c r="K31" s="54">
        <v>18.3</v>
      </c>
      <c r="L31" s="54"/>
      <c r="M31" s="54"/>
      <c r="N31" s="54"/>
    </row>
    <row r="32" spans="1:14" ht="84" customHeight="1" x14ac:dyDescent="0.25">
      <c r="A32" s="54">
        <v>3</v>
      </c>
      <c r="B32" s="46" t="s">
        <v>257</v>
      </c>
      <c r="C32" s="54" t="s">
        <v>255</v>
      </c>
      <c r="D32" s="54"/>
      <c r="F32" s="54" t="s">
        <v>322</v>
      </c>
      <c r="G32" s="54">
        <v>7.43</v>
      </c>
      <c r="H32" s="54">
        <v>7.4</v>
      </c>
      <c r="I32" s="54">
        <v>8.9</v>
      </c>
      <c r="J32" s="54">
        <v>8.9</v>
      </c>
      <c r="K32" s="54">
        <v>10.82</v>
      </c>
      <c r="L32" s="54"/>
      <c r="M32" s="54"/>
      <c r="N32" s="54"/>
    </row>
    <row r="33" spans="1:14" x14ac:dyDescent="0.3">
      <c r="A33" s="77"/>
      <c r="B33" s="78" t="s">
        <v>10</v>
      </c>
      <c r="C33" s="79"/>
      <c r="D33" s="79"/>
      <c r="E33" s="79"/>
      <c r="F33" s="79"/>
      <c r="G33" s="79"/>
      <c r="H33" s="79"/>
      <c r="I33" s="79"/>
      <c r="J33" s="79"/>
      <c r="K33" s="79"/>
      <c r="L33" s="80"/>
      <c r="M33" s="59"/>
      <c r="N33" s="59"/>
    </row>
    <row r="34" spans="1:14" ht="82" customHeight="1" x14ac:dyDescent="0.25">
      <c r="A34" s="399">
        <v>1</v>
      </c>
      <c r="B34" s="426" t="s">
        <v>584</v>
      </c>
      <c r="C34" s="399" t="s">
        <v>41</v>
      </c>
      <c r="D34" s="458" t="s">
        <v>38</v>
      </c>
      <c r="E34" s="399" t="s">
        <v>130</v>
      </c>
      <c r="F34" s="399" t="s">
        <v>322</v>
      </c>
      <c r="G34" s="195">
        <v>749.93760000000009</v>
      </c>
      <c r="H34" s="195">
        <v>1822.3</v>
      </c>
      <c r="I34" s="195">
        <v>1800.9</v>
      </c>
      <c r="J34" s="195">
        <v>1740.9</v>
      </c>
      <c r="K34" s="195">
        <v>2080.3407000000002</v>
      </c>
      <c r="L34" s="196">
        <f>SUM(G34:K34)</f>
        <v>8194.3783000000003</v>
      </c>
      <c r="M34" s="41" t="s">
        <v>33</v>
      </c>
      <c r="N34" s="360" t="s">
        <v>585</v>
      </c>
    </row>
    <row r="35" spans="1:14" ht="45" customHeight="1" x14ac:dyDescent="0.25">
      <c r="A35" s="428"/>
      <c r="B35" s="461"/>
      <c r="C35" s="428"/>
      <c r="D35" s="459"/>
      <c r="E35" s="428"/>
      <c r="F35" s="428"/>
      <c r="G35" s="195"/>
      <c r="H35" s="195"/>
      <c r="I35" s="195"/>
      <c r="J35" s="195"/>
      <c r="K35" s="195">
        <v>742.3</v>
      </c>
      <c r="L35" s="196">
        <f>SUM(G35:K35)</f>
        <v>742.3</v>
      </c>
      <c r="M35" s="41" t="s">
        <v>590</v>
      </c>
      <c r="N35" s="360" t="s">
        <v>586</v>
      </c>
    </row>
    <row r="36" spans="1:14" ht="45" customHeight="1" x14ac:dyDescent="0.25">
      <c r="A36" s="400"/>
      <c r="B36" s="427"/>
      <c r="C36" s="400"/>
      <c r="D36" s="460"/>
      <c r="E36" s="400"/>
      <c r="F36" s="400"/>
      <c r="G36" s="195">
        <v>422.60489999999999</v>
      </c>
      <c r="H36" s="195"/>
      <c r="I36" s="195"/>
      <c r="J36" s="195">
        <v>1685.8</v>
      </c>
      <c r="K36" s="195">
        <f>(1754.9+253500.4+251898.9)/1000</f>
        <v>507.15419999999995</v>
      </c>
      <c r="L36" s="196">
        <f t="shared" ref="L36:L50" si="3">SUM(G36:K36)</f>
        <v>2615.5590999999999</v>
      </c>
      <c r="M36" s="41" t="s">
        <v>32</v>
      </c>
      <c r="N36" s="360" t="s">
        <v>588</v>
      </c>
    </row>
    <row r="37" spans="1:14" ht="18.649999999999999" customHeight="1" x14ac:dyDescent="0.25">
      <c r="A37" s="399">
        <v>2</v>
      </c>
      <c r="B37" s="426" t="s">
        <v>89</v>
      </c>
      <c r="C37" s="350" t="s">
        <v>37</v>
      </c>
      <c r="D37" s="458" t="s">
        <v>38</v>
      </c>
      <c r="E37" s="399" t="s">
        <v>130</v>
      </c>
      <c r="F37" s="399" t="s">
        <v>322</v>
      </c>
      <c r="G37" s="195"/>
      <c r="H37" s="195"/>
      <c r="I37" s="195"/>
      <c r="J37" s="261">
        <v>394</v>
      </c>
      <c r="K37" s="261">
        <v>269</v>
      </c>
      <c r="L37" s="261">
        <f t="shared" si="3"/>
        <v>663</v>
      </c>
      <c r="M37" s="339"/>
      <c r="N37" s="339"/>
    </row>
    <row r="38" spans="1:14" ht="18.649999999999999" customHeight="1" x14ac:dyDescent="0.25">
      <c r="A38" s="400"/>
      <c r="B38" s="427"/>
      <c r="C38" s="360" t="s">
        <v>41</v>
      </c>
      <c r="D38" s="460"/>
      <c r="E38" s="400"/>
      <c r="F38" s="400"/>
      <c r="G38" s="195">
        <v>310.49700000000001</v>
      </c>
      <c r="H38" s="195">
        <v>203.5</v>
      </c>
      <c r="I38" s="195"/>
      <c r="J38" s="195"/>
      <c r="K38" s="195"/>
      <c r="L38" s="196">
        <f t="shared" si="3"/>
        <v>513.99700000000007</v>
      </c>
      <c r="M38" s="41" t="s">
        <v>32</v>
      </c>
      <c r="N38" s="360" t="s">
        <v>90</v>
      </c>
    </row>
    <row r="39" spans="1:14" ht="29.5" customHeight="1" x14ac:dyDescent="0.25">
      <c r="A39" s="399">
        <v>3</v>
      </c>
      <c r="B39" s="426" t="s">
        <v>91</v>
      </c>
      <c r="C39" s="350" t="s">
        <v>37</v>
      </c>
      <c r="D39" s="458" t="s">
        <v>38</v>
      </c>
      <c r="E39" s="399" t="s">
        <v>130</v>
      </c>
      <c r="F39" s="399" t="s">
        <v>322</v>
      </c>
      <c r="G39" s="195"/>
      <c r="H39" s="195"/>
      <c r="I39" s="261"/>
      <c r="J39" s="261">
        <v>2105</v>
      </c>
      <c r="K39" s="261">
        <v>1441</v>
      </c>
      <c r="L39" s="261">
        <f t="shared" si="3"/>
        <v>3546</v>
      </c>
      <c r="M39" s="41"/>
      <c r="N39" s="360"/>
    </row>
    <row r="40" spans="1:14" ht="29.5" customHeight="1" x14ac:dyDescent="0.25">
      <c r="A40" s="400"/>
      <c r="B40" s="427"/>
      <c r="C40" s="360" t="s">
        <v>41</v>
      </c>
      <c r="D40" s="460"/>
      <c r="E40" s="400"/>
      <c r="F40" s="400"/>
      <c r="G40" s="195">
        <v>399.875</v>
      </c>
      <c r="H40" s="195"/>
      <c r="I40" s="195"/>
      <c r="J40" s="195"/>
      <c r="K40" s="195"/>
      <c r="L40" s="196">
        <f t="shared" si="3"/>
        <v>399.875</v>
      </c>
      <c r="M40" s="41" t="s">
        <v>32</v>
      </c>
      <c r="N40" s="360" t="s">
        <v>88</v>
      </c>
    </row>
    <row r="41" spans="1:14" ht="23.5" customHeight="1" x14ac:dyDescent="0.25">
      <c r="A41" s="399">
        <v>4</v>
      </c>
      <c r="B41" s="426" t="s">
        <v>194</v>
      </c>
      <c r="C41" s="350" t="s">
        <v>37</v>
      </c>
      <c r="D41" s="458" t="s">
        <v>38</v>
      </c>
      <c r="E41" s="399" t="s">
        <v>130</v>
      </c>
      <c r="F41" s="399" t="s">
        <v>322</v>
      </c>
      <c r="G41" s="261"/>
      <c r="H41" s="261"/>
      <c r="I41" s="261"/>
      <c r="J41" s="261">
        <v>6</v>
      </c>
      <c r="K41" s="261">
        <v>4</v>
      </c>
      <c r="L41" s="261">
        <f t="shared" si="3"/>
        <v>10</v>
      </c>
      <c r="M41" s="41"/>
      <c r="N41" s="360"/>
    </row>
    <row r="42" spans="1:14" ht="23.5" customHeight="1" x14ac:dyDescent="0.25">
      <c r="A42" s="400"/>
      <c r="B42" s="427"/>
      <c r="C42" s="360" t="s">
        <v>41</v>
      </c>
      <c r="D42" s="460"/>
      <c r="E42" s="400"/>
      <c r="F42" s="400"/>
      <c r="G42" s="195">
        <v>0.315</v>
      </c>
      <c r="H42" s="195"/>
      <c r="I42" s="195"/>
      <c r="J42" s="195"/>
      <c r="K42" s="195"/>
      <c r="L42" s="196">
        <f t="shared" si="3"/>
        <v>0.315</v>
      </c>
      <c r="M42" s="41" t="s">
        <v>32</v>
      </c>
      <c r="N42" s="360" t="s">
        <v>90</v>
      </c>
    </row>
    <row r="43" spans="1:14" ht="49" customHeight="1" x14ac:dyDescent="0.25">
      <c r="A43" s="399">
        <v>5</v>
      </c>
      <c r="B43" s="426" t="s">
        <v>424</v>
      </c>
      <c r="C43" s="399" t="s">
        <v>14</v>
      </c>
      <c r="D43" s="399" t="s">
        <v>38</v>
      </c>
      <c r="E43" s="399" t="s">
        <v>130</v>
      </c>
      <c r="F43" s="399" t="s">
        <v>322</v>
      </c>
      <c r="G43" s="195">
        <v>647.6</v>
      </c>
      <c r="H43" s="195">
        <v>549.29999999999995</v>
      </c>
      <c r="I43" s="195">
        <v>512.20000000000005</v>
      </c>
      <c r="J43" s="195">
        <v>574.79999999999995</v>
      </c>
      <c r="K43" s="195">
        <v>681.6</v>
      </c>
      <c r="L43" s="196">
        <f t="shared" si="3"/>
        <v>2965.5</v>
      </c>
      <c r="M43" s="41" t="s">
        <v>32</v>
      </c>
      <c r="N43" s="360" t="s">
        <v>175</v>
      </c>
    </row>
    <row r="44" spans="1:14" ht="49" customHeight="1" x14ac:dyDescent="0.25">
      <c r="A44" s="471"/>
      <c r="B44" s="472"/>
      <c r="C44" s="473"/>
      <c r="D44" s="473"/>
      <c r="E44" s="473"/>
      <c r="F44" s="473"/>
      <c r="G44" s="195">
        <v>133.6</v>
      </c>
      <c r="H44" s="195">
        <v>179.8</v>
      </c>
      <c r="I44" s="195">
        <v>182.3</v>
      </c>
      <c r="J44" s="195">
        <v>100.7</v>
      </c>
      <c r="K44" s="195">
        <v>145.4</v>
      </c>
      <c r="L44" s="196">
        <f t="shared" si="3"/>
        <v>741.8</v>
      </c>
      <c r="M44" s="41" t="s">
        <v>33</v>
      </c>
      <c r="N44" s="360" t="s">
        <v>298</v>
      </c>
    </row>
    <row r="45" spans="1:14" ht="22" customHeight="1" x14ac:dyDescent="0.25">
      <c r="A45" s="399">
        <v>6</v>
      </c>
      <c r="B45" s="426" t="s">
        <v>425</v>
      </c>
      <c r="C45" s="399" t="s">
        <v>41</v>
      </c>
      <c r="D45" s="399" t="s">
        <v>38</v>
      </c>
      <c r="E45" s="399" t="s">
        <v>130</v>
      </c>
      <c r="F45" s="399" t="s">
        <v>322</v>
      </c>
      <c r="G45" s="195">
        <v>178.96199999999999</v>
      </c>
      <c r="H45" s="195">
        <v>318.60000000000002</v>
      </c>
      <c r="I45" s="195">
        <v>88.9</v>
      </c>
      <c r="J45" s="195">
        <v>94.8</v>
      </c>
      <c r="K45" s="195">
        <v>88.9</v>
      </c>
      <c r="L45" s="196">
        <f t="shared" si="3"/>
        <v>770.16199999999992</v>
      </c>
      <c r="M45" s="41" t="s">
        <v>32</v>
      </c>
      <c r="N45" s="360" t="s">
        <v>93</v>
      </c>
    </row>
    <row r="46" spans="1:14" ht="22" customHeight="1" x14ac:dyDescent="0.25">
      <c r="A46" s="400"/>
      <c r="B46" s="427"/>
      <c r="C46" s="400"/>
      <c r="D46" s="400"/>
      <c r="E46" s="400"/>
      <c r="F46" s="400"/>
      <c r="G46" s="195">
        <v>12.340999999999999</v>
      </c>
      <c r="H46" s="195"/>
      <c r="I46" s="195"/>
      <c r="J46" s="195"/>
      <c r="K46" s="195"/>
      <c r="L46" s="196">
        <f t="shared" si="3"/>
        <v>12.340999999999999</v>
      </c>
      <c r="M46" s="41" t="s">
        <v>33</v>
      </c>
      <c r="N46" s="360" t="s">
        <v>92</v>
      </c>
    </row>
    <row r="47" spans="1:14" ht="36" customHeight="1" x14ac:dyDescent="0.25">
      <c r="A47" s="399">
        <v>7</v>
      </c>
      <c r="B47" s="426" t="s">
        <v>172</v>
      </c>
      <c r="C47" s="399" t="s">
        <v>41</v>
      </c>
      <c r="D47" s="399" t="s">
        <v>38</v>
      </c>
      <c r="E47" s="399" t="s">
        <v>130</v>
      </c>
      <c r="F47" s="399" t="s">
        <v>322</v>
      </c>
      <c r="G47" s="306"/>
      <c r="H47" s="195">
        <v>100.6</v>
      </c>
      <c r="I47" s="195">
        <v>58.9</v>
      </c>
      <c r="J47" s="195">
        <v>50.2</v>
      </c>
      <c r="K47" s="195">
        <v>61.9</v>
      </c>
      <c r="L47" s="196">
        <f t="shared" si="3"/>
        <v>271.59999999999997</v>
      </c>
      <c r="M47" s="41" t="s">
        <v>32</v>
      </c>
      <c r="N47" s="360" t="s">
        <v>173</v>
      </c>
    </row>
    <row r="48" spans="1:14" ht="36" customHeight="1" x14ac:dyDescent="0.25">
      <c r="A48" s="400"/>
      <c r="B48" s="427"/>
      <c r="C48" s="400"/>
      <c r="D48" s="400"/>
      <c r="E48" s="400"/>
      <c r="F48" s="400"/>
      <c r="G48" s="195">
        <v>96</v>
      </c>
      <c r="H48" s="195"/>
      <c r="I48" s="195"/>
      <c r="J48" s="195"/>
      <c r="K48" s="195"/>
      <c r="L48" s="196">
        <f t="shared" si="3"/>
        <v>96</v>
      </c>
      <c r="M48" s="41" t="s">
        <v>33</v>
      </c>
      <c r="N48" s="360" t="s">
        <v>174</v>
      </c>
    </row>
    <row r="49" spans="1:14" ht="65.5" customHeight="1" x14ac:dyDescent="0.25">
      <c r="A49" s="399">
        <v>8</v>
      </c>
      <c r="B49" s="399" t="s">
        <v>299</v>
      </c>
      <c r="C49" s="399" t="s">
        <v>41</v>
      </c>
      <c r="D49" s="399" t="s">
        <v>38</v>
      </c>
      <c r="E49" s="399" t="s">
        <v>343</v>
      </c>
      <c r="F49" s="399" t="s">
        <v>322</v>
      </c>
      <c r="G49" s="195"/>
      <c r="H49" s="195"/>
      <c r="I49" s="195"/>
      <c r="J49" s="195">
        <v>299.60000000000002</v>
      </c>
      <c r="K49" s="195">
        <v>410.4</v>
      </c>
      <c r="L49" s="196">
        <f t="shared" si="3"/>
        <v>710</v>
      </c>
      <c r="M49" s="41" t="s">
        <v>33</v>
      </c>
      <c r="N49" s="360" t="s">
        <v>589</v>
      </c>
    </row>
    <row r="50" spans="1:14" ht="42" customHeight="1" x14ac:dyDescent="0.25">
      <c r="A50" s="400"/>
      <c r="B50" s="400"/>
      <c r="C50" s="400"/>
      <c r="D50" s="400"/>
      <c r="E50" s="400"/>
      <c r="F50" s="400"/>
      <c r="G50" s="195"/>
      <c r="H50" s="195"/>
      <c r="I50" s="195"/>
      <c r="J50" s="195"/>
      <c r="K50" s="195">
        <v>27</v>
      </c>
      <c r="L50" s="196">
        <f t="shared" si="3"/>
        <v>27</v>
      </c>
      <c r="M50" s="41" t="s">
        <v>32</v>
      </c>
      <c r="N50" s="360" t="s">
        <v>587</v>
      </c>
    </row>
    <row r="51" spans="1:14" ht="57" customHeight="1" x14ac:dyDescent="0.25">
      <c r="A51" s="350">
        <v>9</v>
      </c>
      <c r="B51" s="356" t="s">
        <v>300</v>
      </c>
      <c r="C51" s="360"/>
      <c r="D51" s="360" t="s">
        <v>38</v>
      </c>
      <c r="E51" s="360">
        <v>2020</v>
      </c>
      <c r="F51" s="360" t="s">
        <v>322</v>
      </c>
      <c r="G51" s="195"/>
      <c r="H51" s="195"/>
      <c r="I51" s="195"/>
      <c r="J51" s="195"/>
      <c r="K51" s="195"/>
      <c r="L51" s="196"/>
      <c r="M51" s="41"/>
      <c r="N51" s="360"/>
    </row>
    <row r="52" spans="1:14" ht="38" customHeight="1" x14ac:dyDescent="0.25">
      <c r="A52" s="446">
        <v>10</v>
      </c>
      <c r="B52" s="363" t="s">
        <v>461</v>
      </c>
      <c r="D52" s="307"/>
      <c r="E52" s="307"/>
      <c r="F52" s="307"/>
      <c r="G52" s="308"/>
      <c r="H52" s="308"/>
      <c r="I52" s="308"/>
      <c r="J52" s="308"/>
      <c r="K52" s="308"/>
      <c r="L52" s="307"/>
      <c r="M52" s="307"/>
      <c r="N52" s="307"/>
    </row>
    <row r="53" spans="1:14" ht="28.5" customHeight="1" x14ac:dyDescent="0.25">
      <c r="A53" s="446"/>
      <c r="B53" s="298" t="s">
        <v>301</v>
      </c>
      <c r="C53" s="360" t="s">
        <v>302</v>
      </c>
      <c r="D53" s="360" t="s">
        <v>38</v>
      </c>
      <c r="E53" s="360" t="s">
        <v>343</v>
      </c>
      <c r="F53" s="360" t="s">
        <v>322</v>
      </c>
      <c r="G53" s="195"/>
      <c r="H53" s="195"/>
      <c r="I53" s="195"/>
      <c r="J53" s="261">
        <v>10</v>
      </c>
      <c r="K53" s="261">
        <v>12</v>
      </c>
      <c r="L53" s="196"/>
      <c r="M53" s="41"/>
      <c r="N53" s="360"/>
    </row>
    <row r="54" spans="1:14" ht="28.5" customHeight="1" x14ac:dyDescent="0.25">
      <c r="A54" s="446"/>
      <c r="B54" s="298" t="s">
        <v>303</v>
      </c>
      <c r="C54" s="360" t="s">
        <v>302</v>
      </c>
      <c r="D54" s="360" t="s">
        <v>38</v>
      </c>
      <c r="E54" s="360" t="s">
        <v>343</v>
      </c>
      <c r="F54" s="360" t="s">
        <v>322</v>
      </c>
      <c r="G54" s="303"/>
      <c r="H54" s="303"/>
      <c r="I54" s="303"/>
      <c r="J54" s="261">
        <v>36</v>
      </c>
      <c r="K54" s="261">
        <v>38</v>
      </c>
      <c r="L54" s="196"/>
      <c r="M54" s="41"/>
      <c r="N54" s="360"/>
    </row>
    <row r="55" spans="1:14" ht="54.5" customHeight="1" x14ac:dyDescent="0.25">
      <c r="A55" s="350">
        <v>11</v>
      </c>
      <c r="B55" s="298" t="s">
        <v>482</v>
      </c>
      <c r="C55" s="360" t="s">
        <v>483</v>
      </c>
      <c r="D55" s="350" t="s">
        <v>38</v>
      </c>
      <c r="E55" s="350">
        <v>2020</v>
      </c>
      <c r="F55" s="360" t="s">
        <v>617</v>
      </c>
      <c r="G55" s="303"/>
      <c r="H55" s="303"/>
      <c r="I55" s="303"/>
      <c r="J55" s="261"/>
      <c r="K55" s="261">
        <v>1</v>
      </c>
      <c r="L55" s="196"/>
      <c r="M55" s="41"/>
      <c r="N55" s="360"/>
    </row>
    <row r="56" spans="1:14" ht="49.5" customHeight="1" x14ac:dyDescent="0.25">
      <c r="A56" s="26"/>
      <c r="B56" s="4" t="s">
        <v>7</v>
      </c>
      <c r="C56" s="2" t="s">
        <v>14</v>
      </c>
      <c r="D56" s="26"/>
      <c r="E56" s="26"/>
      <c r="F56" s="26"/>
      <c r="G56" s="28">
        <f>SUM(G58:G60)</f>
        <v>2951.7325000000001</v>
      </c>
      <c r="H56" s="28">
        <f t="shared" ref="H56:K56" si="4">SUM(H58:H60)</f>
        <v>3174.1</v>
      </c>
      <c r="I56" s="28">
        <f t="shared" si="4"/>
        <v>2643.2</v>
      </c>
      <c r="J56" s="28">
        <f t="shared" si="4"/>
        <v>4546.8</v>
      </c>
      <c r="K56" s="28">
        <f t="shared" si="4"/>
        <v>4744.9949000000006</v>
      </c>
      <c r="L56" s="14">
        <f>G56+H56+I56+J56+K56</f>
        <v>18060.827400000002</v>
      </c>
      <c r="M56" s="25"/>
      <c r="N56" s="25"/>
    </row>
    <row r="57" spans="1:14" ht="18" x14ac:dyDescent="0.35">
      <c r="A57" s="23"/>
      <c r="B57" s="66" t="s">
        <v>18</v>
      </c>
      <c r="C57" s="67"/>
      <c r="D57" s="68"/>
      <c r="E57" s="68"/>
      <c r="F57" s="68"/>
      <c r="G57" s="69"/>
      <c r="H57" s="69"/>
      <c r="I57" s="69"/>
      <c r="J57" s="69"/>
      <c r="K57" s="69"/>
      <c r="L57" s="70"/>
      <c r="M57" s="71"/>
      <c r="N57" s="71"/>
    </row>
    <row r="58" spans="1:14" ht="30" customHeight="1" x14ac:dyDescent="0.25">
      <c r="A58" s="81"/>
      <c r="B58" s="22" t="s">
        <v>1</v>
      </c>
      <c r="C58" s="1" t="s">
        <v>14</v>
      </c>
      <c r="D58" s="20"/>
      <c r="E58" s="20"/>
      <c r="F58" s="20"/>
      <c r="G58" s="24">
        <f>G36++G38+G40+G42++G43+G45+G47+G50</f>
        <v>1959.8539000000001</v>
      </c>
      <c r="H58" s="24">
        <f t="shared" ref="H58:K58" si="5">H36++H38+H40+H42++H43+H45+H47+H50</f>
        <v>1172</v>
      </c>
      <c r="I58" s="24">
        <f t="shared" si="5"/>
        <v>660</v>
      </c>
      <c r="J58" s="24">
        <f t="shared" si="5"/>
        <v>2405.6</v>
      </c>
      <c r="K58" s="24">
        <f t="shared" si="5"/>
        <v>1366.5542</v>
      </c>
      <c r="L58" s="6">
        <f>K58+J58+I58+H58+G58</f>
        <v>7564.0081</v>
      </c>
      <c r="M58" s="71"/>
      <c r="N58" s="71"/>
    </row>
    <row r="59" spans="1:14" ht="30" customHeight="1" x14ac:dyDescent="0.25">
      <c r="A59" s="81"/>
      <c r="B59" s="22" t="s">
        <v>19</v>
      </c>
      <c r="C59" s="1" t="s">
        <v>14</v>
      </c>
      <c r="D59" s="20"/>
      <c r="E59" s="20"/>
      <c r="F59" s="20"/>
      <c r="G59" s="24">
        <f>G34+G44+G46+G48+G49</f>
        <v>991.87860000000012</v>
      </c>
      <c r="H59" s="24">
        <f t="shared" ref="H59:K59" si="6">H34+H44+H46+H48+H49</f>
        <v>2002.1</v>
      </c>
      <c r="I59" s="24">
        <f t="shared" si="6"/>
        <v>1983.2</v>
      </c>
      <c r="J59" s="24">
        <f t="shared" si="6"/>
        <v>2141.2000000000003</v>
      </c>
      <c r="K59" s="24">
        <f t="shared" si="6"/>
        <v>2636.1407000000004</v>
      </c>
      <c r="L59" s="6">
        <f>K59+J59+I59+H59+G59</f>
        <v>9754.5192999999999</v>
      </c>
      <c r="M59" s="71"/>
      <c r="N59" s="71"/>
    </row>
    <row r="60" spans="1:14" ht="30" customHeight="1" x14ac:dyDescent="0.25">
      <c r="A60" s="81"/>
      <c r="B60" s="22" t="s">
        <v>20</v>
      </c>
      <c r="C60" s="1" t="s">
        <v>14</v>
      </c>
      <c r="D60" s="20"/>
      <c r="E60" s="20"/>
      <c r="F60" s="20"/>
      <c r="G60" s="24">
        <f>G35</f>
        <v>0</v>
      </c>
      <c r="H60" s="24">
        <f t="shared" ref="H60:K60" si="7">H35</f>
        <v>0</v>
      </c>
      <c r="I60" s="24">
        <f t="shared" si="7"/>
        <v>0</v>
      </c>
      <c r="J60" s="24">
        <f t="shared" si="7"/>
        <v>0</v>
      </c>
      <c r="K60" s="24">
        <f t="shared" si="7"/>
        <v>742.3</v>
      </c>
      <c r="L60" s="6">
        <f>K60+J60+I60+H60+G60</f>
        <v>742.3</v>
      </c>
      <c r="M60" s="71"/>
      <c r="N60" s="71"/>
    </row>
    <row r="61" spans="1:14" ht="15.75" customHeight="1" x14ac:dyDescent="0.25">
      <c r="A61" s="45"/>
      <c r="B61" s="73" t="s">
        <v>258</v>
      </c>
      <c r="C61" s="82"/>
      <c r="D61" s="82"/>
      <c r="E61" s="82"/>
      <c r="F61" s="82"/>
      <c r="G61" s="82"/>
      <c r="H61" s="82"/>
      <c r="I61" s="82"/>
      <c r="J61" s="82"/>
      <c r="K61" s="82"/>
      <c r="L61" s="83"/>
      <c r="M61" s="53"/>
      <c r="N61" s="53"/>
    </row>
    <row r="62" spans="1:14" x14ac:dyDescent="0.25">
      <c r="A62" s="45"/>
      <c r="B62" s="40" t="s">
        <v>50</v>
      </c>
      <c r="C62" s="37"/>
      <c r="D62" s="37"/>
      <c r="E62" s="37"/>
      <c r="F62" s="37"/>
      <c r="G62" s="37"/>
      <c r="H62" s="37"/>
      <c r="I62" s="37"/>
      <c r="J62" s="37"/>
      <c r="K62" s="37"/>
      <c r="L62" s="38"/>
      <c r="M62" s="53"/>
      <c r="N62" s="53"/>
    </row>
    <row r="63" spans="1:14" ht="57.65" customHeight="1" x14ac:dyDescent="0.25">
      <c r="A63" s="54">
        <v>1</v>
      </c>
      <c r="B63" s="46" t="s">
        <v>86</v>
      </c>
      <c r="C63" s="54" t="s">
        <v>30</v>
      </c>
      <c r="D63" s="54"/>
      <c r="E63" s="54"/>
      <c r="F63" s="54" t="s">
        <v>323</v>
      </c>
      <c r="G63" s="76">
        <v>5</v>
      </c>
      <c r="H63" s="76">
        <v>5</v>
      </c>
      <c r="I63" s="54">
        <v>4.9000000000000004</v>
      </c>
      <c r="J63" s="54">
        <v>4.9000000000000004</v>
      </c>
      <c r="K63" s="54">
        <v>5.0999999999999996</v>
      </c>
      <c r="L63" s="54"/>
      <c r="M63" s="54"/>
      <c r="N63" s="54"/>
    </row>
    <row r="64" spans="1:14" ht="106.75" customHeight="1" x14ac:dyDescent="0.25">
      <c r="A64" s="54">
        <v>2</v>
      </c>
      <c r="B64" s="46" t="s">
        <v>264</v>
      </c>
      <c r="C64" s="54" t="s">
        <v>30</v>
      </c>
      <c r="D64" s="54"/>
      <c r="E64" s="54"/>
      <c r="F64" s="54" t="s">
        <v>324</v>
      </c>
      <c r="G64" s="54">
        <v>75</v>
      </c>
      <c r="H64" s="54">
        <v>100</v>
      </c>
      <c r="I64" s="54">
        <v>100</v>
      </c>
      <c r="J64" s="54">
        <v>100</v>
      </c>
      <c r="K64" s="54">
        <v>100</v>
      </c>
      <c r="L64" s="54"/>
      <c r="M64" s="54"/>
      <c r="N64" s="54"/>
    </row>
    <row r="65" spans="1:14" ht="54" customHeight="1" x14ac:dyDescent="0.25">
      <c r="A65" s="54">
        <v>3</v>
      </c>
      <c r="B65" s="46" t="s">
        <v>265</v>
      </c>
      <c r="C65" s="54" t="s">
        <v>30</v>
      </c>
      <c r="D65" s="54"/>
      <c r="E65" s="54"/>
      <c r="F65" s="54" t="s">
        <v>323</v>
      </c>
      <c r="G65" s="54">
        <v>3.5</v>
      </c>
      <c r="H65" s="54">
        <v>3.4</v>
      </c>
      <c r="I65" s="54">
        <v>5.4</v>
      </c>
      <c r="J65" s="54">
        <v>5.3</v>
      </c>
      <c r="K65" s="54">
        <v>5.2</v>
      </c>
      <c r="L65" s="54"/>
      <c r="M65" s="54"/>
      <c r="N65" s="54"/>
    </row>
    <row r="66" spans="1:14" ht="72.650000000000006" customHeight="1" x14ac:dyDescent="0.25">
      <c r="A66" s="54">
        <v>4</v>
      </c>
      <c r="B66" s="46" t="s">
        <v>426</v>
      </c>
      <c r="C66" s="54" t="s">
        <v>30</v>
      </c>
      <c r="D66" s="54"/>
      <c r="E66" s="54"/>
      <c r="F66" s="54" t="s">
        <v>323</v>
      </c>
      <c r="G66" s="54" t="s">
        <v>34</v>
      </c>
      <c r="H66" s="54" t="s">
        <v>34</v>
      </c>
      <c r="I66" s="54">
        <v>22.4</v>
      </c>
      <c r="J66" s="54">
        <v>22.4</v>
      </c>
      <c r="K66" s="54">
        <v>22.5</v>
      </c>
      <c r="L66" s="54"/>
      <c r="M66" s="54"/>
      <c r="N66" s="54"/>
    </row>
    <row r="67" spans="1:14" ht="54" customHeight="1" x14ac:dyDescent="0.25">
      <c r="A67" s="54">
        <v>5</v>
      </c>
      <c r="B67" s="46" t="s">
        <v>263</v>
      </c>
      <c r="C67" s="54" t="s">
        <v>30</v>
      </c>
      <c r="D67" s="54"/>
      <c r="E67" s="54"/>
      <c r="F67" s="54" t="s">
        <v>323</v>
      </c>
      <c r="G67" s="54" t="s">
        <v>34</v>
      </c>
      <c r="H67" s="54" t="s">
        <v>34</v>
      </c>
      <c r="I67" s="54" t="s">
        <v>34</v>
      </c>
      <c r="J67" s="54">
        <v>3</v>
      </c>
      <c r="K67" s="54">
        <v>10</v>
      </c>
      <c r="L67" s="54"/>
      <c r="M67" s="54"/>
      <c r="N67" s="54"/>
    </row>
    <row r="68" spans="1:14" ht="74.400000000000006" customHeight="1" x14ac:dyDescent="0.25">
      <c r="A68" s="54">
        <v>6</v>
      </c>
      <c r="B68" s="46" t="s">
        <v>262</v>
      </c>
      <c r="C68" s="54" t="s">
        <v>30</v>
      </c>
      <c r="D68" s="54"/>
      <c r="E68" s="54"/>
      <c r="F68" s="54" t="s">
        <v>323</v>
      </c>
      <c r="G68" s="54" t="s">
        <v>34</v>
      </c>
      <c r="H68" s="54" t="s">
        <v>34</v>
      </c>
      <c r="I68" s="54" t="s">
        <v>34</v>
      </c>
      <c r="J68" s="54">
        <v>87</v>
      </c>
      <c r="K68" s="54">
        <v>87.2</v>
      </c>
      <c r="L68" s="54"/>
      <c r="M68" s="54"/>
      <c r="N68" s="54"/>
    </row>
    <row r="69" spans="1:14" ht="55.75" customHeight="1" x14ac:dyDescent="0.25">
      <c r="A69" s="54">
        <v>7</v>
      </c>
      <c r="B69" s="46" t="s">
        <v>260</v>
      </c>
      <c r="C69" s="54" t="s">
        <v>261</v>
      </c>
      <c r="D69" s="54"/>
      <c r="E69" s="54"/>
      <c r="F69" s="54" t="s">
        <v>324</v>
      </c>
      <c r="G69" s="54" t="s">
        <v>34</v>
      </c>
      <c r="H69" s="54" t="s">
        <v>34</v>
      </c>
      <c r="I69" s="54" t="s">
        <v>34</v>
      </c>
      <c r="J69" s="54">
        <v>23.6</v>
      </c>
      <c r="K69" s="54">
        <v>24</v>
      </c>
      <c r="L69" s="54"/>
      <c r="M69" s="54"/>
      <c r="N69" s="54"/>
    </row>
    <row r="70" spans="1:14" ht="70.75" customHeight="1" x14ac:dyDescent="0.25">
      <c r="A70" s="54">
        <v>8</v>
      </c>
      <c r="B70" s="46" t="s">
        <v>259</v>
      </c>
      <c r="C70" s="54" t="s">
        <v>30</v>
      </c>
      <c r="D70" s="54"/>
      <c r="E70" s="54"/>
      <c r="F70" s="54" t="s">
        <v>618</v>
      </c>
      <c r="G70" s="54">
        <v>50</v>
      </c>
      <c r="H70" s="54">
        <v>70</v>
      </c>
      <c r="I70" s="54">
        <v>80</v>
      </c>
      <c r="J70" s="54">
        <v>90</v>
      </c>
      <c r="K70" s="54">
        <v>97</v>
      </c>
      <c r="L70" s="54"/>
      <c r="M70" s="54"/>
      <c r="N70" s="54"/>
    </row>
    <row r="71" spans="1:14" ht="15.65" customHeight="1" x14ac:dyDescent="0.3">
      <c r="A71" s="13"/>
      <c r="B71" s="84" t="s">
        <v>29</v>
      </c>
      <c r="C71" s="85"/>
      <c r="D71" s="85"/>
      <c r="E71" s="85"/>
      <c r="F71" s="85"/>
      <c r="G71" s="85"/>
      <c r="H71" s="85"/>
      <c r="I71" s="85"/>
      <c r="J71" s="85"/>
      <c r="K71" s="85"/>
      <c r="L71" s="86"/>
      <c r="M71" s="59"/>
      <c r="N71" s="59"/>
    </row>
    <row r="72" spans="1:14" s="18" customFormat="1" ht="21" customHeight="1" x14ac:dyDescent="0.35">
      <c r="A72" s="454">
        <v>1</v>
      </c>
      <c r="B72" s="455" t="s">
        <v>35</v>
      </c>
      <c r="C72" s="366" t="s">
        <v>37</v>
      </c>
      <c r="D72" s="456" t="s">
        <v>462</v>
      </c>
      <c r="E72" s="456" t="s">
        <v>130</v>
      </c>
      <c r="F72" s="456" t="s">
        <v>323</v>
      </c>
      <c r="G72" s="288">
        <v>3950</v>
      </c>
      <c r="H72" s="288">
        <v>3810</v>
      </c>
      <c r="I72" s="288">
        <v>3500</v>
      </c>
      <c r="J72" s="288">
        <v>3330</v>
      </c>
      <c r="K72" s="288">
        <v>4650</v>
      </c>
      <c r="L72" s="289"/>
      <c r="M72" s="290"/>
      <c r="N72" s="291"/>
    </row>
    <row r="73" spans="1:14" s="18" customFormat="1" ht="21" customHeight="1" x14ac:dyDescent="0.35">
      <c r="A73" s="454"/>
      <c r="B73" s="455"/>
      <c r="C73" s="366" t="s">
        <v>14</v>
      </c>
      <c r="D73" s="456"/>
      <c r="E73" s="456"/>
      <c r="F73" s="456"/>
      <c r="G73" s="292">
        <v>249.9</v>
      </c>
      <c r="H73" s="292">
        <v>355</v>
      </c>
      <c r="I73" s="292">
        <v>401.9</v>
      </c>
      <c r="J73" s="292">
        <v>501.47300000000001</v>
      </c>
      <c r="K73" s="292">
        <f>K75+K77</f>
        <v>910.33899999999994</v>
      </c>
      <c r="L73" s="292">
        <f>G73+H73+I73+J73+K73</f>
        <v>2418.6120000000001</v>
      </c>
      <c r="M73" s="293" t="s">
        <v>576</v>
      </c>
      <c r="N73" s="291"/>
    </row>
    <row r="74" spans="1:14" s="18" customFormat="1" ht="21" customHeight="1" x14ac:dyDescent="0.35">
      <c r="A74" s="454"/>
      <c r="B74" s="455"/>
      <c r="C74" s="366" t="s">
        <v>37</v>
      </c>
      <c r="D74" s="456"/>
      <c r="E74" s="456"/>
      <c r="F74" s="456"/>
      <c r="G74" s="366">
        <v>3950</v>
      </c>
      <c r="H74" s="366">
        <v>3810</v>
      </c>
      <c r="I74" s="366">
        <v>3500</v>
      </c>
      <c r="J74" s="366">
        <v>3330</v>
      </c>
      <c r="K74" s="366">
        <v>1530</v>
      </c>
      <c r="L74" s="366"/>
      <c r="M74" s="19"/>
      <c r="N74" s="304"/>
    </row>
    <row r="75" spans="1:14" s="18" customFormat="1" ht="21" customHeight="1" x14ac:dyDescent="0.35">
      <c r="A75" s="454"/>
      <c r="B75" s="455"/>
      <c r="C75" s="366" t="s">
        <v>14</v>
      </c>
      <c r="D75" s="456"/>
      <c r="E75" s="456"/>
      <c r="F75" s="456"/>
      <c r="G75" s="282">
        <v>249.9</v>
      </c>
      <c r="H75" s="282">
        <v>355</v>
      </c>
      <c r="I75" s="282">
        <v>401.9</v>
      </c>
      <c r="J75" s="282">
        <v>501.47300000000001</v>
      </c>
      <c r="K75" s="282">
        <v>331.25799999999998</v>
      </c>
      <c r="L75" s="283">
        <f>G75+H75+I75+J75+K75</f>
        <v>1839.5309999999999</v>
      </c>
      <c r="M75" s="287" t="s">
        <v>33</v>
      </c>
      <c r="N75" s="304" t="s">
        <v>579</v>
      </c>
    </row>
    <row r="76" spans="1:14" s="18" customFormat="1" ht="21" customHeight="1" x14ac:dyDescent="0.35">
      <c r="A76" s="454"/>
      <c r="B76" s="455"/>
      <c r="C76" s="366" t="s">
        <v>37</v>
      </c>
      <c r="D76" s="456"/>
      <c r="E76" s="456"/>
      <c r="F76" s="456"/>
      <c r="G76" s="366"/>
      <c r="H76" s="366"/>
      <c r="I76" s="366"/>
      <c r="J76" s="366"/>
      <c r="K76" s="366">
        <v>3120</v>
      </c>
      <c r="L76" s="283"/>
      <c r="M76" s="287"/>
      <c r="N76" s="304"/>
    </row>
    <row r="77" spans="1:14" s="18" customFormat="1" ht="21" customHeight="1" x14ac:dyDescent="0.35">
      <c r="A77" s="454"/>
      <c r="B77" s="455"/>
      <c r="C77" s="366" t="s">
        <v>14</v>
      </c>
      <c r="D77" s="457"/>
      <c r="E77" s="457"/>
      <c r="F77" s="457"/>
      <c r="G77" s="347"/>
      <c r="H77" s="256"/>
      <c r="I77" s="256"/>
      <c r="J77" s="256"/>
      <c r="K77" s="282">
        <v>579.08100000000002</v>
      </c>
      <c r="L77" s="283">
        <f t="shared" ref="L77:L83" si="8">G77+H77+I77+J77+K77</f>
        <v>579.08100000000002</v>
      </c>
      <c r="M77" s="287" t="s">
        <v>32</v>
      </c>
      <c r="N77" s="364" t="s">
        <v>580</v>
      </c>
    </row>
    <row r="78" spans="1:14" s="18" customFormat="1" ht="21" customHeight="1" x14ac:dyDescent="0.35">
      <c r="A78" s="454">
        <v>2</v>
      </c>
      <c r="B78" s="455" t="s">
        <v>195</v>
      </c>
      <c r="C78" s="366" t="s">
        <v>3</v>
      </c>
      <c r="D78" s="456" t="s">
        <v>462</v>
      </c>
      <c r="E78" s="456" t="s">
        <v>130</v>
      </c>
      <c r="F78" s="456" t="s">
        <v>323</v>
      </c>
      <c r="G78" s="289">
        <v>400</v>
      </c>
      <c r="H78" s="289">
        <v>545</v>
      </c>
      <c r="I78" s="289">
        <v>468</v>
      </c>
      <c r="J78" s="289">
        <v>430</v>
      </c>
      <c r="K78" s="289">
        <v>548</v>
      </c>
      <c r="L78" s="292"/>
      <c r="M78" s="294"/>
      <c r="N78" s="305"/>
    </row>
    <row r="79" spans="1:14" s="18" customFormat="1" ht="21" customHeight="1" x14ac:dyDescent="0.35">
      <c r="A79" s="454"/>
      <c r="B79" s="455"/>
      <c r="C79" s="366" t="s">
        <v>14</v>
      </c>
      <c r="D79" s="456"/>
      <c r="E79" s="456"/>
      <c r="F79" s="456"/>
      <c r="G79" s="295">
        <f>50.8-13.5</f>
        <v>37.299999999999997</v>
      </c>
      <c r="H79" s="295">
        <v>75</v>
      </c>
      <c r="I79" s="295">
        <v>51.8</v>
      </c>
      <c r="J79" s="295">
        <v>63.527000000000001</v>
      </c>
      <c r="K79" s="295">
        <f>K81+K83</f>
        <v>132.3673</v>
      </c>
      <c r="L79" s="292">
        <f t="shared" si="8"/>
        <v>359.99430000000001</v>
      </c>
      <c r="M79" s="293" t="s">
        <v>576</v>
      </c>
      <c r="N79" s="305"/>
    </row>
    <row r="80" spans="1:14" s="18" customFormat="1" ht="21" customHeight="1" x14ac:dyDescent="0.35">
      <c r="A80" s="454"/>
      <c r="B80" s="455"/>
      <c r="C80" s="366" t="s">
        <v>3</v>
      </c>
      <c r="D80" s="456"/>
      <c r="E80" s="456"/>
      <c r="F80" s="456"/>
      <c r="G80" s="366">
        <v>400</v>
      </c>
      <c r="H80" s="366">
        <v>545</v>
      </c>
      <c r="I80" s="366">
        <v>468</v>
      </c>
      <c r="J80" s="366">
        <v>430</v>
      </c>
      <c r="K80" s="366">
        <v>173</v>
      </c>
      <c r="L80" s="283"/>
      <c r="M80" s="52"/>
      <c r="N80" s="364"/>
    </row>
    <row r="81" spans="1:14" s="18" customFormat="1" ht="21" customHeight="1" x14ac:dyDescent="0.35">
      <c r="A81" s="454"/>
      <c r="B81" s="455"/>
      <c r="C81" s="366" t="s">
        <v>14</v>
      </c>
      <c r="D81" s="456"/>
      <c r="E81" s="456"/>
      <c r="F81" s="456"/>
      <c r="G81" s="282">
        <f>50.8-13.5</f>
        <v>37.299999999999997</v>
      </c>
      <c r="H81" s="282">
        <v>75</v>
      </c>
      <c r="I81" s="282">
        <v>51.8</v>
      </c>
      <c r="J81" s="282">
        <v>63.527000000000001</v>
      </c>
      <c r="K81" s="282">
        <v>46.354300000000002</v>
      </c>
      <c r="L81" s="283">
        <f t="shared" si="8"/>
        <v>273.98130000000003</v>
      </c>
      <c r="M81" s="287" t="s">
        <v>33</v>
      </c>
      <c r="N81" s="364" t="s">
        <v>581</v>
      </c>
    </row>
    <row r="82" spans="1:14" s="18" customFormat="1" ht="21" customHeight="1" x14ac:dyDescent="0.35">
      <c r="A82" s="454"/>
      <c r="B82" s="455"/>
      <c r="C82" s="366" t="s">
        <v>3</v>
      </c>
      <c r="D82" s="456"/>
      <c r="E82" s="456"/>
      <c r="F82" s="456"/>
      <c r="G82" s="366"/>
      <c r="H82" s="366"/>
      <c r="I82" s="366"/>
      <c r="J82" s="366"/>
      <c r="K82" s="366">
        <v>375</v>
      </c>
      <c r="L82" s="283"/>
      <c r="M82" s="287"/>
      <c r="N82" s="364"/>
    </row>
    <row r="83" spans="1:14" s="18" customFormat="1" ht="21" customHeight="1" x14ac:dyDescent="0.35">
      <c r="A83" s="454"/>
      <c r="B83" s="455"/>
      <c r="C83" s="366" t="s">
        <v>14</v>
      </c>
      <c r="D83" s="456"/>
      <c r="E83" s="456"/>
      <c r="F83" s="456"/>
      <c r="G83" s="282"/>
      <c r="H83" s="366"/>
      <c r="I83" s="366"/>
      <c r="J83" s="366"/>
      <c r="K83" s="282">
        <v>86.013000000000005</v>
      </c>
      <c r="L83" s="283">
        <f t="shared" si="8"/>
        <v>86.013000000000005</v>
      </c>
      <c r="M83" s="287" t="s">
        <v>32</v>
      </c>
      <c r="N83" s="364" t="s">
        <v>580</v>
      </c>
    </row>
    <row r="84" spans="1:14" s="18" customFormat="1" ht="50.5" customHeight="1" x14ac:dyDescent="0.35">
      <c r="A84" s="364">
        <v>3</v>
      </c>
      <c r="B84" s="365" t="s">
        <v>36</v>
      </c>
      <c r="C84" s="366" t="s">
        <v>3</v>
      </c>
      <c r="D84" s="366" t="s">
        <v>462</v>
      </c>
      <c r="E84" s="366" t="s">
        <v>130</v>
      </c>
      <c r="F84" s="366" t="s">
        <v>323</v>
      </c>
      <c r="G84" s="366">
        <v>11000</v>
      </c>
      <c r="H84" s="366">
        <v>13407</v>
      </c>
      <c r="I84" s="366">
        <v>12000</v>
      </c>
      <c r="J84" s="366">
        <v>12000</v>
      </c>
      <c r="K84" s="366">
        <v>13362</v>
      </c>
      <c r="L84" s="366"/>
      <c r="M84" s="366"/>
      <c r="N84" s="281"/>
    </row>
    <row r="85" spans="1:14" s="285" customFormat="1" ht="84.75" customHeight="1" x14ac:dyDescent="0.35">
      <c r="A85" s="337">
        <v>4</v>
      </c>
      <c r="B85" s="365" t="s">
        <v>476</v>
      </c>
      <c r="C85" s="366" t="s">
        <v>30</v>
      </c>
      <c r="D85" s="366" t="s">
        <v>462</v>
      </c>
      <c r="E85" s="366" t="s">
        <v>130</v>
      </c>
      <c r="F85" s="366" t="s">
        <v>323</v>
      </c>
      <c r="G85" s="284"/>
      <c r="H85" s="284"/>
      <c r="I85" s="366">
        <v>22.4</v>
      </c>
      <c r="J85" s="366">
        <v>22.4</v>
      </c>
      <c r="K85" s="366">
        <v>22.5</v>
      </c>
      <c r="L85" s="284"/>
      <c r="M85" s="284"/>
      <c r="N85" s="284"/>
    </row>
    <row r="86" spans="1:14" s="285" customFormat="1" ht="81.75" customHeight="1" x14ac:dyDescent="0.35">
      <c r="A86" s="337">
        <v>5</v>
      </c>
      <c r="B86" s="365" t="s">
        <v>87</v>
      </c>
      <c r="C86" s="366" t="s">
        <v>30</v>
      </c>
      <c r="D86" s="366" t="s">
        <v>462</v>
      </c>
      <c r="E86" s="366" t="s">
        <v>130</v>
      </c>
      <c r="F86" s="366" t="s">
        <v>370</v>
      </c>
      <c r="G86" s="366">
        <v>100</v>
      </c>
      <c r="H86" s="366">
        <v>100</v>
      </c>
      <c r="I86" s="366">
        <v>100</v>
      </c>
      <c r="J86" s="366">
        <v>100</v>
      </c>
      <c r="K86" s="366">
        <v>100</v>
      </c>
      <c r="L86" s="366"/>
      <c r="M86" s="366"/>
      <c r="N86" s="284"/>
    </row>
    <row r="87" spans="1:14" s="18" customFormat="1" ht="66.75" customHeight="1" x14ac:dyDescent="0.35">
      <c r="A87" s="337">
        <v>6</v>
      </c>
      <c r="B87" s="194" t="s">
        <v>478</v>
      </c>
      <c r="C87" s="361" t="s">
        <v>3</v>
      </c>
      <c r="D87" s="360" t="s">
        <v>12</v>
      </c>
      <c r="E87" s="360" t="s">
        <v>130</v>
      </c>
      <c r="F87" s="360" t="s">
        <v>323</v>
      </c>
      <c r="G87" s="361">
        <v>1148</v>
      </c>
      <c r="H87" s="361">
        <v>1045</v>
      </c>
      <c r="I87" s="361">
        <v>1276</v>
      </c>
      <c r="J87" s="361">
        <v>1501</v>
      </c>
      <c r="K87" s="361">
        <v>1730</v>
      </c>
      <c r="L87" s="286"/>
      <c r="M87" s="286"/>
      <c r="N87" s="286"/>
    </row>
    <row r="88" spans="1:14" ht="23.4" customHeight="1" x14ac:dyDescent="0.25">
      <c r="A88" s="26"/>
      <c r="B88" s="4" t="s">
        <v>7</v>
      </c>
      <c r="C88" s="3" t="s">
        <v>14</v>
      </c>
      <c r="D88" s="26"/>
      <c r="E88" s="26"/>
      <c r="F88" s="26"/>
      <c r="G88" s="87">
        <f>G90+G91+G92</f>
        <v>287.2</v>
      </c>
      <c r="H88" s="87">
        <f t="shared" ref="H88:K88" si="9">H90+H91+H92</f>
        <v>430</v>
      </c>
      <c r="I88" s="87">
        <f t="shared" si="9"/>
        <v>453.7</v>
      </c>
      <c r="J88" s="87">
        <f t="shared" si="9"/>
        <v>565</v>
      </c>
      <c r="K88" s="87">
        <f t="shared" si="9"/>
        <v>1042.7063000000001</v>
      </c>
      <c r="L88" s="14">
        <f>G88+H88+I88+J88+K88</f>
        <v>2778.6063000000004</v>
      </c>
      <c r="M88" s="45"/>
      <c r="N88" s="45"/>
    </row>
    <row r="89" spans="1:14" ht="18" customHeight="1" x14ac:dyDescent="0.35">
      <c r="A89" s="23"/>
      <c r="B89" s="66" t="s">
        <v>18</v>
      </c>
      <c r="C89" s="67"/>
      <c r="D89" s="68"/>
      <c r="E89" s="68"/>
      <c r="F89" s="68"/>
      <c r="G89" s="69"/>
      <c r="H89" s="69"/>
      <c r="I89" s="69"/>
      <c r="J89" s="69"/>
      <c r="K89" s="69"/>
      <c r="L89" s="70"/>
      <c r="M89" s="71"/>
      <c r="N89" s="71"/>
    </row>
    <row r="90" spans="1:14" ht="30" customHeight="1" x14ac:dyDescent="0.25">
      <c r="A90" s="20"/>
      <c r="B90" s="22" t="s">
        <v>1</v>
      </c>
      <c r="C90" s="7" t="s">
        <v>14</v>
      </c>
      <c r="D90" s="20"/>
      <c r="E90" s="20"/>
      <c r="F90" s="20"/>
      <c r="G90" s="33">
        <f>G77+G83</f>
        <v>0</v>
      </c>
      <c r="H90" s="33">
        <f t="shared" ref="H90:K90" si="10">H77+H83</f>
        <v>0</v>
      </c>
      <c r="I90" s="33">
        <f t="shared" si="10"/>
        <v>0</v>
      </c>
      <c r="J90" s="33">
        <f t="shared" si="10"/>
        <v>0</v>
      </c>
      <c r="K90" s="33">
        <f t="shared" si="10"/>
        <v>665.09400000000005</v>
      </c>
      <c r="L90" s="6">
        <f>G90+H90+I90+J90+K90</f>
        <v>665.09400000000005</v>
      </c>
      <c r="M90" s="31"/>
      <c r="N90" s="31"/>
    </row>
    <row r="91" spans="1:14" ht="30" customHeight="1" x14ac:dyDescent="0.25">
      <c r="A91" s="20"/>
      <c r="B91" s="22" t="s">
        <v>19</v>
      </c>
      <c r="C91" s="7" t="s">
        <v>14</v>
      </c>
      <c r="D91" s="20"/>
      <c r="E91" s="20"/>
      <c r="F91" s="20"/>
      <c r="G91" s="33">
        <f>G75+G81</f>
        <v>287.2</v>
      </c>
      <c r="H91" s="33">
        <f t="shared" ref="H91:K91" si="11">H75+H81</f>
        <v>430</v>
      </c>
      <c r="I91" s="33">
        <f t="shared" si="11"/>
        <v>453.7</v>
      </c>
      <c r="J91" s="33">
        <f t="shared" si="11"/>
        <v>565</v>
      </c>
      <c r="K91" s="33">
        <f t="shared" si="11"/>
        <v>377.6123</v>
      </c>
      <c r="L91" s="6">
        <f>G91+H91+I91+J91+K91</f>
        <v>2113.5123000000003</v>
      </c>
      <c r="M91" s="31"/>
      <c r="N91" s="31"/>
    </row>
    <row r="92" spans="1:14" ht="30" customHeight="1" x14ac:dyDescent="0.25">
      <c r="A92" s="20"/>
      <c r="B92" s="22" t="s">
        <v>20</v>
      </c>
      <c r="C92" s="7" t="s">
        <v>14</v>
      </c>
      <c r="D92" s="20"/>
      <c r="E92" s="20"/>
      <c r="F92" s="20"/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6">
        <f>G92+H92+I92+J92+K92</f>
        <v>0</v>
      </c>
      <c r="M92" s="31"/>
      <c r="N92" s="31"/>
    </row>
    <row r="93" spans="1:14" ht="15.75" customHeight="1" x14ac:dyDescent="0.3">
      <c r="A93" s="45"/>
      <c r="B93" s="73" t="s">
        <v>266</v>
      </c>
      <c r="C93" s="43"/>
      <c r="D93" s="43"/>
      <c r="E93" s="43"/>
      <c r="F93" s="43"/>
      <c r="G93" s="43"/>
      <c r="H93" s="43"/>
      <c r="I93" s="43"/>
      <c r="J93" s="43"/>
      <c r="K93" s="43"/>
      <c r="L93" s="44"/>
      <c r="M93" s="53"/>
      <c r="N93" s="53"/>
    </row>
    <row r="94" spans="1:14" x14ac:dyDescent="0.25">
      <c r="A94" s="45"/>
      <c r="B94" s="40" t="s">
        <v>50</v>
      </c>
      <c r="C94" s="37"/>
      <c r="D94" s="37"/>
      <c r="E94" s="37"/>
      <c r="F94" s="37"/>
      <c r="G94" s="37"/>
      <c r="H94" s="37"/>
      <c r="I94" s="37"/>
      <c r="J94" s="37"/>
      <c r="K94" s="37"/>
      <c r="L94" s="38"/>
      <c r="M94" s="53"/>
      <c r="N94" s="53"/>
    </row>
    <row r="95" spans="1:14" ht="30" x14ac:dyDescent="0.25">
      <c r="A95" s="463">
        <v>1</v>
      </c>
      <c r="B95" s="193" t="s">
        <v>58</v>
      </c>
      <c r="C95" s="228"/>
      <c r="D95" s="228"/>
      <c r="E95" s="228"/>
      <c r="F95" s="450" t="s">
        <v>325</v>
      </c>
      <c r="G95" s="41"/>
      <c r="H95" s="41"/>
      <c r="I95" s="41"/>
      <c r="J95" s="41"/>
      <c r="K95" s="41"/>
      <c r="L95" s="273"/>
      <c r="M95" s="339"/>
      <c r="N95" s="339"/>
    </row>
    <row r="96" spans="1:14" ht="15" x14ac:dyDescent="0.25">
      <c r="A96" s="464"/>
      <c r="B96" s="193" t="s">
        <v>51</v>
      </c>
      <c r="C96" s="228" t="s">
        <v>37</v>
      </c>
      <c r="D96" s="274"/>
      <c r="E96" s="274"/>
      <c r="F96" s="451"/>
      <c r="G96" s="41">
        <v>380</v>
      </c>
      <c r="H96" s="41">
        <v>384</v>
      </c>
      <c r="I96" s="41">
        <v>388</v>
      </c>
      <c r="J96" s="41">
        <v>392</v>
      </c>
      <c r="K96" s="41">
        <v>397</v>
      </c>
      <c r="L96" s="273"/>
      <c r="M96" s="339"/>
      <c r="N96" s="339"/>
    </row>
    <row r="97" spans="1:14" ht="15" x14ac:dyDescent="0.25">
      <c r="A97" s="464"/>
      <c r="B97" s="193" t="s">
        <v>52</v>
      </c>
      <c r="C97" s="228" t="s">
        <v>37</v>
      </c>
      <c r="D97" s="274"/>
      <c r="E97" s="274"/>
      <c r="F97" s="451"/>
      <c r="G97" s="41">
        <v>128</v>
      </c>
      <c r="H97" s="41">
        <v>129</v>
      </c>
      <c r="I97" s="41">
        <v>131</v>
      </c>
      <c r="J97" s="41">
        <v>132</v>
      </c>
      <c r="K97" s="41">
        <v>134</v>
      </c>
      <c r="L97" s="273"/>
      <c r="M97" s="339"/>
      <c r="N97" s="339"/>
    </row>
    <row r="98" spans="1:14" ht="15" x14ac:dyDescent="0.25">
      <c r="A98" s="464"/>
      <c r="B98" s="193" t="s">
        <v>74</v>
      </c>
      <c r="C98" s="228" t="s">
        <v>37</v>
      </c>
      <c r="D98" s="274"/>
      <c r="E98" s="274"/>
      <c r="F98" s="451"/>
      <c r="G98" s="41">
        <v>59</v>
      </c>
      <c r="H98" s="41">
        <v>60</v>
      </c>
      <c r="I98" s="41">
        <v>61</v>
      </c>
      <c r="J98" s="41">
        <v>62</v>
      </c>
      <c r="K98" s="41">
        <v>63</v>
      </c>
      <c r="L98" s="273"/>
      <c r="M98" s="339"/>
      <c r="N98" s="339"/>
    </row>
    <row r="99" spans="1:14" ht="15" x14ac:dyDescent="0.3">
      <c r="A99" s="465"/>
      <c r="B99" s="193" t="s">
        <v>53</v>
      </c>
      <c r="C99" s="228" t="s">
        <v>37</v>
      </c>
      <c r="D99" s="274"/>
      <c r="E99" s="274"/>
      <c r="F99" s="452"/>
      <c r="G99" s="41">
        <v>278</v>
      </c>
      <c r="H99" s="41">
        <v>281</v>
      </c>
      <c r="I99" s="41">
        <v>285</v>
      </c>
      <c r="J99" s="41">
        <v>289</v>
      </c>
      <c r="K99" s="41">
        <v>293</v>
      </c>
      <c r="L99" s="255"/>
      <c r="M99" s="339"/>
      <c r="N99" s="339"/>
    </row>
    <row r="100" spans="1:14" ht="18.649999999999999" customHeight="1" x14ac:dyDescent="0.3">
      <c r="A100" s="13"/>
      <c r="B100" s="84" t="s">
        <v>29</v>
      </c>
      <c r="C100" s="85"/>
      <c r="D100" s="85"/>
      <c r="E100" s="85"/>
      <c r="F100" s="85"/>
      <c r="G100" s="85"/>
      <c r="H100" s="85"/>
      <c r="I100" s="85"/>
      <c r="J100" s="85"/>
      <c r="K100" s="85"/>
      <c r="L100" s="86"/>
      <c r="M100" s="59"/>
      <c r="N100" s="59"/>
    </row>
    <row r="101" spans="1:14" ht="33" customHeight="1" x14ac:dyDescent="0.25">
      <c r="A101" s="448">
        <v>1</v>
      </c>
      <c r="B101" s="466" t="s">
        <v>176</v>
      </c>
      <c r="C101" s="448" t="s">
        <v>14</v>
      </c>
      <c r="D101" s="448" t="s">
        <v>38</v>
      </c>
      <c r="E101" s="432" t="s">
        <v>130</v>
      </c>
      <c r="F101" s="448" t="s">
        <v>575</v>
      </c>
      <c r="G101" s="195">
        <v>287.39999999999998</v>
      </c>
      <c r="I101" s="200"/>
      <c r="J101" s="275"/>
      <c r="K101" s="342">
        <v>263.8</v>
      </c>
      <c r="L101" s="204">
        <f t="shared" ref="L101" si="12">SUM(G101:K101)</f>
        <v>551.20000000000005</v>
      </c>
      <c r="M101" s="228" t="s">
        <v>32</v>
      </c>
      <c r="N101" s="441" t="s">
        <v>572</v>
      </c>
    </row>
    <row r="102" spans="1:14" ht="33" customHeight="1" x14ac:dyDescent="0.25">
      <c r="A102" s="449"/>
      <c r="B102" s="467"/>
      <c r="C102" s="449"/>
      <c r="D102" s="449"/>
      <c r="E102" s="433"/>
      <c r="F102" s="449"/>
      <c r="G102" s="360">
        <v>100</v>
      </c>
      <c r="H102" s="276">
        <v>126.9</v>
      </c>
      <c r="I102" s="360">
        <v>82.6</v>
      </c>
      <c r="J102" s="275">
        <v>179.4</v>
      </c>
      <c r="K102" s="342">
        <v>873.7</v>
      </c>
      <c r="L102" s="204">
        <f>SUM(G102:K102)</f>
        <v>1362.6</v>
      </c>
      <c r="M102" s="228" t="s">
        <v>33</v>
      </c>
      <c r="N102" s="442"/>
    </row>
    <row r="103" spans="1:14" ht="46.5" x14ac:dyDescent="0.25">
      <c r="A103" s="277">
        <v>2</v>
      </c>
      <c r="B103" s="278" t="s">
        <v>42</v>
      </c>
      <c r="C103" s="277" t="s">
        <v>41</v>
      </c>
      <c r="D103" s="277" t="s">
        <v>38</v>
      </c>
      <c r="E103" s="337" t="s">
        <v>130</v>
      </c>
      <c r="F103" s="277" t="s">
        <v>575</v>
      </c>
      <c r="G103" s="360">
        <v>202.9</v>
      </c>
      <c r="H103" s="360">
        <v>140.80000000000001</v>
      </c>
      <c r="I103" s="360">
        <v>95.3</v>
      </c>
      <c r="J103" s="275">
        <v>130.9</v>
      </c>
      <c r="K103" s="342">
        <v>114.3</v>
      </c>
      <c r="L103" s="204">
        <f t="shared" ref="L103:L108" si="13">SUM(G103:K103)</f>
        <v>684.2</v>
      </c>
      <c r="M103" s="228" t="s">
        <v>33</v>
      </c>
      <c r="N103" s="337">
        <v>748005015</v>
      </c>
    </row>
    <row r="104" spans="1:14" ht="97" customHeight="1" x14ac:dyDescent="0.25">
      <c r="A104" s="277">
        <v>3</v>
      </c>
      <c r="B104" s="278" t="s">
        <v>43</v>
      </c>
      <c r="C104" s="277" t="s">
        <v>41</v>
      </c>
      <c r="D104" s="277" t="s">
        <v>38</v>
      </c>
      <c r="E104" s="337" t="s">
        <v>130</v>
      </c>
      <c r="F104" s="277" t="s">
        <v>575</v>
      </c>
      <c r="G104" s="360">
        <v>109</v>
      </c>
      <c r="H104" s="360">
        <v>104.7</v>
      </c>
      <c r="I104" s="340">
        <v>103</v>
      </c>
      <c r="J104" s="275">
        <v>34.6</v>
      </c>
      <c r="K104" s="343">
        <v>107.3</v>
      </c>
      <c r="L104" s="204">
        <f t="shared" si="13"/>
        <v>458.6</v>
      </c>
      <c r="M104" s="228" t="s">
        <v>33</v>
      </c>
      <c r="N104" s="364" t="s">
        <v>574</v>
      </c>
    </row>
    <row r="105" spans="1:14" ht="51.65" customHeight="1" x14ac:dyDescent="0.25">
      <c r="A105" s="277">
        <v>4</v>
      </c>
      <c r="B105" s="279" t="s">
        <v>44</v>
      </c>
      <c r="C105" s="277" t="s">
        <v>41</v>
      </c>
      <c r="D105" s="277" t="s">
        <v>38</v>
      </c>
      <c r="E105" s="337" t="s">
        <v>130</v>
      </c>
      <c r="F105" s="277" t="s">
        <v>575</v>
      </c>
      <c r="G105" s="360">
        <v>8.1999999999999993</v>
      </c>
      <c r="H105" s="360">
        <v>9.1</v>
      </c>
      <c r="I105" s="360">
        <v>9.3000000000000007</v>
      </c>
      <c r="J105" s="275">
        <v>9</v>
      </c>
      <c r="K105" s="342">
        <v>0</v>
      </c>
      <c r="L105" s="204">
        <f t="shared" si="13"/>
        <v>35.599999999999994</v>
      </c>
      <c r="M105" s="228" t="s">
        <v>33</v>
      </c>
      <c r="N105" s="337">
        <v>748005015</v>
      </c>
    </row>
    <row r="106" spans="1:14" ht="51" customHeight="1" x14ac:dyDescent="0.25">
      <c r="A106" s="277">
        <v>5</v>
      </c>
      <c r="B106" s="279" t="s">
        <v>75</v>
      </c>
      <c r="C106" s="277" t="s">
        <v>45</v>
      </c>
      <c r="D106" s="277" t="s">
        <v>38</v>
      </c>
      <c r="E106" s="337" t="s">
        <v>130</v>
      </c>
      <c r="F106" s="277" t="s">
        <v>575</v>
      </c>
      <c r="G106" s="360">
        <v>1.8</v>
      </c>
      <c r="H106" s="360">
        <v>1.9</v>
      </c>
      <c r="I106" s="360">
        <v>2</v>
      </c>
      <c r="J106" s="275">
        <v>1.9</v>
      </c>
      <c r="K106" s="275">
        <v>0.8</v>
      </c>
      <c r="L106" s="204"/>
      <c r="M106" s="337"/>
      <c r="N106" s="337"/>
    </row>
    <row r="107" spans="1:14" ht="51" customHeight="1" x14ac:dyDescent="0.25">
      <c r="A107" s="277">
        <v>6</v>
      </c>
      <c r="B107" s="279" t="s">
        <v>76</v>
      </c>
      <c r="C107" s="280" t="s">
        <v>46</v>
      </c>
      <c r="D107" s="277" t="s">
        <v>38</v>
      </c>
      <c r="E107" s="337" t="s">
        <v>130</v>
      </c>
      <c r="F107" s="277" t="s">
        <v>575</v>
      </c>
      <c r="G107" s="360">
        <v>125</v>
      </c>
      <c r="H107" s="360">
        <v>150</v>
      </c>
      <c r="I107" s="360">
        <v>150</v>
      </c>
      <c r="J107" s="275">
        <v>505</v>
      </c>
      <c r="K107" s="275">
        <v>50</v>
      </c>
      <c r="L107" s="204"/>
      <c r="M107" s="337"/>
      <c r="N107" s="337"/>
    </row>
    <row r="108" spans="1:14" ht="51" customHeight="1" x14ac:dyDescent="0.25">
      <c r="A108" s="277">
        <v>7</v>
      </c>
      <c r="B108" s="279" t="s">
        <v>47</v>
      </c>
      <c r="C108" s="362" t="s">
        <v>41</v>
      </c>
      <c r="D108" s="277" t="s">
        <v>38</v>
      </c>
      <c r="E108" s="337" t="s">
        <v>130</v>
      </c>
      <c r="F108" s="277" t="s">
        <v>575</v>
      </c>
      <c r="G108" s="337">
        <v>0.4</v>
      </c>
      <c r="H108" s="360">
        <v>0.5</v>
      </c>
      <c r="I108" s="360">
        <v>0.5</v>
      </c>
      <c r="J108" s="275">
        <v>0.5</v>
      </c>
      <c r="K108" s="342">
        <v>0.5</v>
      </c>
      <c r="L108" s="204">
        <f t="shared" si="13"/>
        <v>2.4</v>
      </c>
      <c r="M108" s="228" t="s">
        <v>33</v>
      </c>
      <c r="N108" s="364" t="s">
        <v>573</v>
      </c>
    </row>
    <row r="109" spans="1:14" ht="30.75" customHeight="1" x14ac:dyDescent="0.25">
      <c r="A109" s="26"/>
      <c r="B109" s="4" t="s">
        <v>7</v>
      </c>
      <c r="C109" s="2" t="s">
        <v>14</v>
      </c>
      <c r="D109" s="26"/>
      <c r="E109" s="26"/>
      <c r="F109" s="26"/>
      <c r="G109" s="87">
        <f>G111+G112+G113</f>
        <v>707.89999999999986</v>
      </c>
      <c r="H109" s="87">
        <f t="shared" ref="H109:J109" si="14">H111+H112+H113</f>
        <v>382.00000000000006</v>
      </c>
      <c r="I109" s="87">
        <f t="shared" si="14"/>
        <v>290.7</v>
      </c>
      <c r="J109" s="87">
        <f t="shared" si="14"/>
        <v>354.40000000000003</v>
      </c>
      <c r="K109" s="87">
        <f>K111+K112+K113</f>
        <v>1359.6</v>
      </c>
      <c r="L109" s="14">
        <f>G109+H109+I109+J109+K109</f>
        <v>3094.6</v>
      </c>
      <c r="M109" s="45"/>
      <c r="N109" s="45"/>
    </row>
    <row r="110" spans="1:14" ht="18" x14ac:dyDescent="0.35">
      <c r="A110" s="23"/>
      <c r="B110" s="66" t="s">
        <v>18</v>
      </c>
      <c r="C110" s="67"/>
      <c r="D110" s="68"/>
      <c r="E110" s="68"/>
      <c r="F110" s="68"/>
      <c r="G110" s="69"/>
      <c r="H110" s="69"/>
      <c r="I110" s="69"/>
      <c r="J110" s="69"/>
      <c r="K110" s="69"/>
      <c r="L110" s="70"/>
      <c r="M110" s="71"/>
      <c r="N110" s="71"/>
    </row>
    <row r="111" spans="1:14" ht="30" customHeight="1" x14ac:dyDescent="0.25">
      <c r="A111" s="20"/>
      <c r="B111" s="22" t="s">
        <v>1</v>
      </c>
      <c r="C111" s="1" t="s">
        <v>14</v>
      </c>
      <c r="D111" s="20"/>
      <c r="E111" s="20"/>
      <c r="F111" s="20"/>
      <c r="G111" s="33">
        <f>G101</f>
        <v>287.39999999999998</v>
      </c>
      <c r="H111" s="33">
        <f t="shared" ref="H111:K111" si="15">H101</f>
        <v>0</v>
      </c>
      <c r="I111" s="33">
        <f t="shared" si="15"/>
        <v>0</v>
      </c>
      <c r="J111" s="33">
        <f t="shared" si="15"/>
        <v>0</v>
      </c>
      <c r="K111" s="33">
        <f t="shared" si="15"/>
        <v>263.8</v>
      </c>
      <c r="L111" s="6">
        <f t="shared" ref="L111:L113" si="16">G111+H111+I111+J111+K111</f>
        <v>551.20000000000005</v>
      </c>
      <c r="M111" s="31"/>
      <c r="N111" s="31"/>
    </row>
    <row r="112" spans="1:14" ht="30" customHeight="1" x14ac:dyDescent="0.25">
      <c r="A112" s="20"/>
      <c r="B112" s="22" t="s">
        <v>19</v>
      </c>
      <c r="C112" s="1" t="s">
        <v>14</v>
      </c>
      <c r="D112" s="20"/>
      <c r="E112" s="20"/>
      <c r="F112" s="20"/>
      <c r="G112" s="33">
        <f>G102+G103+G104+G105+G108</f>
        <v>420.49999999999994</v>
      </c>
      <c r="H112" s="33">
        <f t="shared" ref="H112:J112" si="17">H102+H103+H104+H105+H108</f>
        <v>382.00000000000006</v>
      </c>
      <c r="I112" s="33">
        <f t="shared" si="17"/>
        <v>290.7</v>
      </c>
      <c r="J112" s="33">
        <f t="shared" si="17"/>
        <v>354.40000000000003</v>
      </c>
      <c r="K112" s="33">
        <f>K102+K103+K104+K105+K108</f>
        <v>1095.8</v>
      </c>
      <c r="L112" s="6">
        <f>G112+H112+I112+J112+K112</f>
        <v>2543.4</v>
      </c>
      <c r="M112" s="31"/>
      <c r="N112" s="31"/>
    </row>
    <row r="113" spans="1:14" ht="30" customHeight="1" x14ac:dyDescent="0.25">
      <c r="A113" s="20"/>
      <c r="B113" s="22" t="s">
        <v>20</v>
      </c>
      <c r="C113" s="1" t="s">
        <v>14</v>
      </c>
      <c r="D113" s="20"/>
      <c r="E113" s="20"/>
      <c r="F113" s="20"/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6">
        <f t="shared" si="16"/>
        <v>0</v>
      </c>
      <c r="M113" s="31"/>
      <c r="N113" s="31"/>
    </row>
    <row r="114" spans="1:14" ht="15.75" customHeight="1" x14ac:dyDescent="0.25">
      <c r="A114" s="45"/>
      <c r="B114" s="73" t="s">
        <v>267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8"/>
      <c r="M114" s="45"/>
      <c r="N114" s="45"/>
    </row>
    <row r="115" spans="1:14" x14ac:dyDescent="0.25">
      <c r="A115" s="45"/>
      <c r="B115" s="40" t="s">
        <v>50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8"/>
      <c r="M115" s="53"/>
      <c r="N115" s="53"/>
    </row>
    <row r="116" spans="1:14" ht="67.25" customHeight="1" x14ac:dyDescent="0.25">
      <c r="A116" s="41">
        <v>1</v>
      </c>
      <c r="B116" s="193" t="s">
        <v>268</v>
      </c>
      <c r="C116" s="41" t="s">
        <v>269</v>
      </c>
      <c r="D116" s="41"/>
      <c r="E116" s="41"/>
      <c r="F116" s="41" t="s">
        <v>326</v>
      </c>
      <c r="G116" s="41" t="s">
        <v>34</v>
      </c>
      <c r="H116" s="41" t="s">
        <v>34</v>
      </c>
      <c r="I116" s="41" t="s">
        <v>34</v>
      </c>
      <c r="J116" s="201">
        <v>0.45</v>
      </c>
      <c r="K116" s="201">
        <v>0.46</v>
      </c>
      <c r="L116" s="41"/>
      <c r="M116" s="41"/>
      <c r="N116" s="41"/>
    </row>
    <row r="117" spans="1:14" x14ac:dyDescent="0.25">
      <c r="A117" s="13"/>
      <c r="B117" s="15" t="s">
        <v>29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7"/>
      <c r="M117" s="59"/>
      <c r="N117" s="59"/>
    </row>
    <row r="118" spans="1:14" s="88" customFormat="1" ht="26.5" customHeight="1" x14ac:dyDescent="0.25">
      <c r="A118" s="439">
        <v>1</v>
      </c>
      <c r="B118" s="434" t="s">
        <v>486</v>
      </c>
      <c r="C118" s="436" t="s">
        <v>14</v>
      </c>
      <c r="D118" s="436" t="s">
        <v>69</v>
      </c>
      <c r="E118" s="436" t="s">
        <v>502</v>
      </c>
      <c r="F118" s="436" t="s">
        <v>326</v>
      </c>
      <c r="G118" s="195"/>
      <c r="H118" s="195"/>
      <c r="I118" s="195"/>
      <c r="J118" s="195">
        <v>263.2</v>
      </c>
      <c r="K118" s="195"/>
      <c r="L118" s="202">
        <f>SUM(G118:K118)</f>
        <v>263.2</v>
      </c>
      <c r="M118" s="203" t="s">
        <v>32</v>
      </c>
      <c r="N118" s="390" t="s">
        <v>480</v>
      </c>
    </row>
    <row r="119" spans="1:14" s="88" customFormat="1" ht="26.5" customHeight="1" x14ac:dyDescent="0.25">
      <c r="A119" s="469"/>
      <c r="B119" s="435"/>
      <c r="C119" s="468"/>
      <c r="D119" s="468"/>
      <c r="E119" s="470"/>
      <c r="F119" s="468"/>
      <c r="G119" s="195"/>
      <c r="H119" s="195"/>
      <c r="I119" s="195"/>
      <c r="J119" s="195">
        <v>15</v>
      </c>
      <c r="K119" s="195"/>
      <c r="L119" s="202">
        <f t="shared" ref="L119:L131" si="18">SUM(G119:K119)</f>
        <v>15</v>
      </c>
      <c r="M119" s="203" t="s">
        <v>33</v>
      </c>
      <c r="N119" s="390" t="s">
        <v>481</v>
      </c>
    </row>
    <row r="120" spans="1:14" s="88" customFormat="1" ht="26.5" customHeight="1" x14ac:dyDescent="0.25">
      <c r="A120" s="439">
        <v>2</v>
      </c>
      <c r="B120" s="434" t="s">
        <v>297</v>
      </c>
      <c r="C120" s="436" t="s">
        <v>14</v>
      </c>
      <c r="D120" s="436" t="s">
        <v>69</v>
      </c>
      <c r="E120" s="436" t="s">
        <v>343</v>
      </c>
      <c r="F120" s="436" t="s">
        <v>326</v>
      </c>
      <c r="G120" s="195"/>
      <c r="H120" s="195"/>
      <c r="I120" s="195"/>
      <c r="J120" s="195">
        <v>187.9</v>
      </c>
      <c r="K120" s="195">
        <v>93</v>
      </c>
      <c r="L120" s="202">
        <f t="shared" si="18"/>
        <v>280.89999999999998</v>
      </c>
      <c r="M120" s="203" t="s">
        <v>32</v>
      </c>
      <c r="N120" s="390" t="s">
        <v>480</v>
      </c>
    </row>
    <row r="121" spans="1:14" s="88" customFormat="1" ht="26.5" customHeight="1" x14ac:dyDescent="0.25">
      <c r="A121" s="440"/>
      <c r="B121" s="435"/>
      <c r="C121" s="437"/>
      <c r="D121" s="437"/>
      <c r="E121" s="438"/>
      <c r="F121" s="438"/>
      <c r="G121" s="195"/>
      <c r="H121" s="195"/>
      <c r="I121" s="195"/>
      <c r="J121" s="195">
        <v>0.1</v>
      </c>
      <c r="K121" s="195">
        <v>0.6</v>
      </c>
      <c r="L121" s="202">
        <f t="shared" si="18"/>
        <v>0.7</v>
      </c>
      <c r="M121" s="203" t="s">
        <v>33</v>
      </c>
      <c r="N121" s="390" t="s">
        <v>481</v>
      </c>
    </row>
    <row r="122" spans="1:14" s="88" customFormat="1" ht="26.5" customHeight="1" x14ac:dyDescent="0.25">
      <c r="A122" s="432">
        <v>3</v>
      </c>
      <c r="B122" s="434" t="s">
        <v>487</v>
      </c>
      <c r="C122" s="436" t="s">
        <v>14</v>
      </c>
      <c r="D122" s="436" t="s">
        <v>69</v>
      </c>
      <c r="E122" s="436">
        <v>2020</v>
      </c>
      <c r="F122" s="436" t="s">
        <v>326</v>
      </c>
      <c r="G122" s="195"/>
      <c r="H122" s="195"/>
      <c r="I122" s="195"/>
      <c r="J122" s="195"/>
      <c r="K122" s="195">
        <v>0</v>
      </c>
      <c r="L122" s="202">
        <f t="shared" si="18"/>
        <v>0</v>
      </c>
      <c r="M122" s="203" t="s">
        <v>32</v>
      </c>
      <c r="N122" s="390" t="s">
        <v>488</v>
      </c>
    </row>
    <row r="123" spans="1:14" s="88" customFormat="1" ht="26.5" customHeight="1" x14ac:dyDescent="0.25">
      <c r="A123" s="433"/>
      <c r="B123" s="435"/>
      <c r="C123" s="437"/>
      <c r="D123" s="437"/>
      <c r="E123" s="438"/>
      <c r="F123" s="438"/>
      <c r="G123" s="195"/>
      <c r="H123" s="195"/>
      <c r="I123" s="195"/>
      <c r="J123" s="195"/>
      <c r="K123" s="195">
        <v>505.9</v>
      </c>
      <c r="L123" s="202">
        <f t="shared" si="18"/>
        <v>505.9</v>
      </c>
      <c r="M123" s="203" t="s">
        <v>33</v>
      </c>
      <c r="N123" s="390" t="s">
        <v>489</v>
      </c>
    </row>
    <row r="124" spans="1:14" s="88" customFormat="1" ht="26.5" customHeight="1" x14ac:dyDescent="0.25">
      <c r="A124" s="432">
        <v>4</v>
      </c>
      <c r="B124" s="434" t="s">
        <v>490</v>
      </c>
      <c r="C124" s="436" t="s">
        <v>14</v>
      </c>
      <c r="D124" s="436" t="s">
        <v>69</v>
      </c>
      <c r="E124" s="436">
        <v>2020</v>
      </c>
      <c r="F124" s="436" t="s">
        <v>326</v>
      </c>
      <c r="G124" s="195"/>
      <c r="H124" s="195"/>
      <c r="I124" s="195"/>
      <c r="J124" s="195"/>
      <c r="K124" s="195">
        <v>0</v>
      </c>
      <c r="L124" s="202">
        <f t="shared" si="18"/>
        <v>0</v>
      </c>
      <c r="M124" s="203" t="s">
        <v>32</v>
      </c>
      <c r="N124" s="390" t="s">
        <v>491</v>
      </c>
    </row>
    <row r="125" spans="1:14" s="88" customFormat="1" ht="26.5" customHeight="1" x14ac:dyDescent="0.25">
      <c r="A125" s="433"/>
      <c r="B125" s="435"/>
      <c r="C125" s="437"/>
      <c r="D125" s="437"/>
      <c r="E125" s="438"/>
      <c r="F125" s="438"/>
      <c r="G125" s="195"/>
      <c r="H125" s="195"/>
      <c r="I125" s="195"/>
      <c r="J125" s="195"/>
      <c r="K125" s="195">
        <v>492.2</v>
      </c>
      <c r="L125" s="202">
        <f t="shared" si="18"/>
        <v>492.2</v>
      </c>
      <c r="M125" s="203" t="s">
        <v>33</v>
      </c>
      <c r="N125" s="390" t="s">
        <v>492</v>
      </c>
    </row>
    <row r="126" spans="1:14" s="88" customFormat="1" ht="26.5" customHeight="1" x14ac:dyDescent="0.25">
      <c r="A126" s="432">
        <v>5</v>
      </c>
      <c r="B126" s="434" t="s">
        <v>493</v>
      </c>
      <c r="C126" s="436" t="s">
        <v>14</v>
      </c>
      <c r="D126" s="436" t="s">
        <v>69</v>
      </c>
      <c r="E126" s="436">
        <v>2020</v>
      </c>
      <c r="F126" s="436" t="s">
        <v>326</v>
      </c>
      <c r="G126" s="195"/>
      <c r="H126" s="195"/>
      <c r="I126" s="195"/>
      <c r="J126" s="195"/>
      <c r="K126" s="195">
        <v>185.3</v>
      </c>
      <c r="L126" s="202">
        <f t="shared" si="18"/>
        <v>185.3</v>
      </c>
      <c r="M126" s="203" t="s">
        <v>32</v>
      </c>
      <c r="N126" s="390" t="s">
        <v>494</v>
      </c>
    </row>
    <row r="127" spans="1:14" s="88" customFormat="1" ht="26.5" customHeight="1" x14ac:dyDescent="0.25">
      <c r="A127" s="433"/>
      <c r="B127" s="435"/>
      <c r="C127" s="437"/>
      <c r="D127" s="437"/>
      <c r="E127" s="438"/>
      <c r="F127" s="438"/>
      <c r="G127" s="195"/>
      <c r="H127" s="195"/>
      <c r="I127" s="195"/>
      <c r="J127" s="195"/>
      <c r="K127" s="195">
        <v>0</v>
      </c>
      <c r="L127" s="202">
        <f t="shared" si="18"/>
        <v>0</v>
      </c>
      <c r="M127" s="203" t="s">
        <v>33</v>
      </c>
      <c r="N127" s="390" t="s">
        <v>495</v>
      </c>
    </row>
    <row r="128" spans="1:14" s="88" customFormat="1" ht="26.5" customHeight="1" x14ac:dyDescent="0.25">
      <c r="A128" s="432">
        <v>6</v>
      </c>
      <c r="B128" s="434" t="s">
        <v>496</v>
      </c>
      <c r="C128" s="436" t="s">
        <v>14</v>
      </c>
      <c r="D128" s="436" t="s">
        <v>69</v>
      </c>
      <c r="E128" s="436">
        <v>2020</v>
      </c>
      <c r="F128" s="436" t="s">
        <v>326</v>
      </c>
      <c r="G128" s="195"/>
      <c r="H128" s="195"/>
      <c r="I128" s="195"/>
      <c r="J128" s="195"/>
      <c r="K128" s="195">
        <v>0</v>
      </c>
      <c r="L128" s="202">
        <f t="shared" si="18"/>
        <v>0</v>
      </c>
      <c r="M128" s="203" t="s">
        <v>32</v>
      </c>
      <c r="N128" s="390" t="s">
        <v>497</v>
      </c>
    </row>
    <row r="129" spans="1:14" s="88" customFormat="1" ht="26.5" customHeight="1" x14ac:dyDescent="0.25">
      <c r="A129" s="433"/>
      <c r="B129" s="435"/>
      <c r="C129" s="437"/>
      <c r="D129" s="437"/>
      <c r="E129" s="438"/>
      <c r="F129" s="438"/>
      <c r="G129" s="195"/>
      <c r="H129" s="195"/>
      <c r="I129" s="195"/>
      <c r="J129" s="195"/>
      <c r="K129" s="195">
        <v>514.1</v>
      </c>
      <c r="L129" s="202">
        <f t="shared" si="18"/>
        <v>514.1</v>
      </c>
      <c r="M129" s="203" t="s">
        <v>33</v>
      </c>
      <c r="N129" s="390" t="s">
        <v>498</v>
      </c>
    </row>
    <row r="130" spans="1:14" s="88" customFormat="1" ht="26.5" customHeight="1" x14ac:dyDescent="0.25">
      <c r="A130" s="432">
        <v>7</v>
      </c>
      <c r="B130" s="434" t="s">
        <v>499</v>
      </c>
      <c r="C130" s="436" t="s">
        <v>14</v>
      </c>
      <c r="D130" s="436" t="s">
        <v>69</v>
      </c>
      <c r="E130" s="436">
        <v>2020</v>
      </c>
      <c r="F130" s="436" t="s">
        <v>326</v>
      </c>
      <c r="G130" s="195"/>
      <c r="H130" s="195"/>
      <c r="I130" s="195"/>
      <c r="J130" s="195"/>
      <c r="K130" s="195">
        <v>266.3</v>
      </c>
      <c r="L130" s="202">
        <f t="shared" si="18"/>
        <v>266.3</v>
      </c>
      <c r="M130" s="203" t="s">
        <v>32</v>
      </c>
      <c r="N130" s="390" t="s">
        <v>500</v>
      </c>
    </row>
    <row r="131" spans="1:14" s="88" customFormat="1" ht="26.5" customHeight="1" x14ac:dyDescent="0.25">
      <c r="A131" s="433"/>
      <c r="B131" s="435"/>
      <c r="C131" s="437"/>
      <c r="D131" s="437"/>
      <c r="E131" s="438"/>
      <c r="F131" s="438"/>
      <c r="G131" s="195"/>
      <c r="H131" s="195"/>
      <c r="I131" s="336"/>
      <c r="J131" s="195"/>
      <c r="K131" s="195">
        <v>0</v>
      </c>
      <c r="L131" s="202">
        <f t="shared" si="18"/>
        <v>0</v>
      </c>
      <c r="M131" s="203" t="s">
        <v>33</v>
      </c>
      <c r="N131" s="390" t="s">
        <v>501</v>
      </c>
    </row>
    <row r="132" spans="1:14" ht="30.75" customHeight="1" x14ac:dyDescent="0.25">
      <c r="A132" s="26"/>
      <c r="B132" s="4" t="s">
        <v>7</v>
      </c>
      <c r="C132" s="2" t="s">
        <v>14</v>
      </c>
      <c r="D132" s="26"/>
      <c r="E132" s="26"/>
      <c r="F132" s="26"/>
      <c r="G132" s="28">
        <f>G134+G135+G136</f>
        <v>0</v>
      </c>
      <c r="H132" s="28">
        <f t="shared" ref="H132:K132" si="19">H134+H135+H136</f>
        <v>0</v>
      </c>
      <c r="I132" s="28">
        <f t="shared" si="19"/>
        <v>0</v>
      </c>
      <c r="J132" s="28">
        <f t="shared" si="19"/>
        <v>466.20000000000005</v>
      </c>
      <c r="K132" s="28">
        <f t="shared" si="19"/>
        <v>2057.4</v>
      </c>
      <c r="L132" s="14">
        <f>K132+J132+I132+H132+G132</f>
        <v>2523.6000000000004</v>
      </c>
      <c r="M132" s="45"/>
      <c r="N132" s="45"/>
    </row>
    <row r="133" spans="1:14" ht="18" x14ac:dyDescent="0.35">
      <c r="A133" s="23"/>
      <c r="B133" s="66" t="s">
        <v>18</v>
      </c>
      <c r="C133" s="67"/>
      <c r="D133" s="68"/>
      <c r="E133" s="68"/>
      <c r="F133" s="68"/>
      <c r="G133" s="69"/>
      <c r="H133" s="69"/>
      <c r="I133" s="69"/>
      <c r="J133" s="69"/>
      <c r="K133" s="69"/>
      <c r="L133" s="70"/>
      <c r="M133" s="71"/>
      <c r="N133" s="71"/>
    </row>
    <row r="134" spans="1:14" ht="30" customHeight="1" x14ac:dyDescent="0.25">
      <c r="A134" s="20"/>
      <c r="B134" s="22" t="s">
        <v>1</v>
      </c>
      <c r="C134" s="1" t="s">
        <v>14</v>
      </c>
      <c r="D134" s="20"/>
      <c r="E134" s="20"/>
      <c r="F134" s="20"/>
      <c r="G134" s="24">
        <f t="shared" ref="G134:I134" si="20">G118+G120+G122+G124+G126+G128+G130</f>
        <v>0</v>
      </c>
      <c r="H134" s="24">
        <f t="shared" si="20"/>
        <v>0</v>
      </c>
      <c r="I134" s="24">
        <f t="shared" si="20"/>
        <v>0</v>
      </c>
      <c r="J134" s="24">
        <f>J118+J120+J122+J124+J126+J128+J130</f>
        <v>451.1</v>
      </c>
      <c r="K134" s="24">
        <f>K118+K120+K122+K124+K126+K128+K130</f>
        <v>544.6</v>
      </c>
      <c r="L134" s="6">
        <f>K134+J134+I134+H134+G134</f>
        <v>995.7</v>
      </c>
      <c r="M134" s="31"/>
      <c r="N134" s="31"/>
    </row>
    <row r="135" spans="1:14" ht="30" customHeight="1" x14ac:dyDescent="0.25">
      <c r="A135" s="20"/>
      <c r="B135" s="22" t="s">
        <v>19</v>
      </c>
      <c r="C135" s="1" t="s">
        <v>14</v>
      </c>
      <c r="D135" s="20"/>
      <c r="E135" s="20"/>
      <c r="F135" s="20"/>
      <c r="G135" s="24">
        <f t="shared" ref="G135:I135" si="21">G119+G121+G123+G125+G127+G129+G131</f>
        <v>0</v>
      </c>
      <c r="H135" s="24">
        <f t="shared" si="21"/>
        <v>0</v>
      </c>
      <c r="I135" s="24">
        <f t="shared" si="21"/>
        <v>0</v>
      </c>
      <c r="J135" s="24">
        <f>J119+J121+J123+J125+J127+J129+J131</f>
        <v>15.1</v>
      </c>
      <c r="K135" s="24">
        <f>K119+K121+K123+K125+K127+K129+K131</f>
        <v>1512.8000000000002</v>
      </c>
      <c r="L135" s="6">
        <f>K135+J135+I135+H135+G135</f>
        <v>1527.9</v>
      </c>
      <c r="M135" s="31"/>
      <c r="N135" s="31"/>
    </row>
    <row r="136" spans="1:14" ht="30" customHeight="1" x14ac:dyDescent="0.25">
      <c r="A136" s="20"/>
      <c r="B136" s="22" t="s">
        <v>20</v>
      </c>
      <c r="C136" s="1" t="s">
        <v>14</v>
      </c>
      <c r="D136" s="20"/>
      <c r="E136" s="20"/>
      <c r="F136" s="20"/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6">
        <f>K136+J136+I136+H136+G136</f>
        <v>0</v>
      </c>
      <c r="M136" s="31"/>
      <c r="N136" s="31"/>
    </row>
    <row r="137" spans="1:14" ht="15.75" customHeight="1" x14ac:dyDescent="0.3">
      <c r="A137" s="45"/>
      <c r="B137" s="73" t="s">
        <v>271</v>
      </c>
      <c r="C137" s="89"/>
      <c r="D137" s="89"/>
      <c r="E137" s="89"/>
      <c r="F137" s="89"/>
      <c r="G137" s="89"/>
      <c r="H137" s="89"/>
      <c r="I137" s="89"/>
      <c r="J137" s="89"/>
      <c r="K137" s="89"/>
      <c r="L137" s="90"/>
      <c r="M137" s="45"/>
      <c r="N137" s="45"/>
    </row>
    <row r="138" spans="1:14" x14ac:dyDescent="0.25">
      <c r="A138" s="45"/>
      <c r="B138" s="40" t="s">
        <v>50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8"/>
      <c r="M138" s="53"/>
      <c r="N138" s="53"/>
    </row>
    <row r="139" spans="1:14" ht="60" x14ac:dyDescent="0.25">
      <c r="A139" s="41">
        <v>1</v>
      </c>
      <c r="B139" s="193" t="s">
        <v>270</v>
      </c>
      <c r="C139" s="41" t="s">
        <v>30</v>
      </c>
      <c r="D139" s="41"/>
      <c r="E139" s="41"/>
      <c r="F139" s="41" t="s">
        <v>504</v>
      </c>
      <c r="G139" s="41" t="s">
        <v>34</v>
      </c>
      <c r="H139" s="41" t="s">
        <v>34</v>
      </c>
      <c r="I139" s="41" t="s">
        <v>34</v>
      </c>
      <c r="J139" s="41">
        <v>110</v>
      </c>
      <c r="K139" s="41">
        <v>50</v>
      </c>
      <c r="L139" s="41"/>
      <c r="M139" s="41"/>
      <c r="N139" s="41"/>
    </row>
    <row r="140" spans="1:14" x14ac:dyDescent="0.25">
      <c r="A140" s="13"/>
      <c r="B140" s="144" t="s">
        <v>29</v>
      </c>
      <c r="C140" s="145"/>
      <c r="D140" s="145"/>
      <c r="E140" s="145"/>
      <c r="F140" s="145"/>
      <c r="G140" s="145"/>
      <c r="H140" s="145"/>
      <c r="I140" s="145"/>
      <c r="J140" s="145"/>
      <c r="K140" s="145"/>
      <c r="L140" s="11"/>
      <c r="M140" s="59"/>
      <c r="N140" s="59"/>
    </row>
    <row r="141" spans="1:14" s="249" customFormat="1" ht="57" customHeight="1" x14ac:dyDescent="0.45">
      <c r="A141" s="210">
        <v>1</v>
      </c>
      <c r="B141" s="194" t="s">
        <v>559</v>
      </c>
      <c r="C141" s="210" t="s">
        <v>14</v>
      </c>
      <c r="D141" s="210" t="s">
        <v>305</v>
      </c>
      <c r="E141" s="210" t="s">
        <v>343</v>
      </c>
      <c r="F141" s="210" t="s">
        <v>504</v>
      </c>
      <c r="G141" s="210"/>
      <c r="H141" s="210"/>
      <c r="I141" s="210"/>
      <c r="J141" s="210"/>
      <c r="K141" s="234">
        <v>0.96</v>
      </c>
      <c r="L141" s="54">
        <f>SUM(J141:K141)</f>
        <v>0.96</v>
      </c>
      <c r="M141" s="54" t="s">
        <v>33</v>
      </c>
      <c r="N141" s="210" t="s">
        <v>560</v>
      </c>
    </row>
    <row r="142" spans="1:14" s="249" customFormat="1" ht="58.5" customHeight="1" x14ac:dyDescent="0.45">
      <c r="A142" s="210">
        <v>2</v>
      </c>
      <c r="B142" s="194" t="s">
        <v>561</v>
      </c>
      <c r="C142" s="210" t="s">
        <v>14</v>
      </c>
      <c r="D142" s="210" t="s">
        <v>305</v>
      </c>
      <c r="E142" s="210" t="s">
        <v>343</v>
      </c>
      <c r="F142" s="210" t="s">
        <v>562</v>
      </c>
      <c r="G142" s="210"/>
      <c r="H142" s="210"/>
      <c r="I142" s="210"/>
      <c r="J142" s="210"/>
      <c r="K142" s="210">
        <v>430</v>
      </c>
      <c r="L142" s="54">
        <f>SUM(J142:K142)</f>
        <v>430</v>
      </c>
      <c r="M142" s="54" t="s">
        <v>21</v>
      </c>
      <c r="N142" s="210"/>
    </row>
    <row r="143" spans="1:14" s="249" customFormat="1" ht="49.5" customHeight="1" x14ac:dyDescent="0.45">
      <c r="A143" s="210">
        <v>3</v>
      </c>
      <c r="B143" s="194" t="s">
        <v>563</v>
      </c>
      <c r="C143" s="210" t="s">
        <v>14</v>
      </c>
      <c r="D143" s="210" t="s">
        <v>305</v>
      </c>
      <c r="E143" s="210">
        <v>2020</v>
      </c>
      <c r="F143" s="210" t="s">
        <v>504</v>
      </c>
      <c r="G143" s="210"/>
      <c r="H143" s="210"/>
      <c r="I143" s="210"/>
      <c r="J143" s="210"/>
      <c r="K143" s="234">
        <v>3.34</v>
      </c>
      <c r="L143" s="250">
        <f>K143</f>
        <v>3.34</v>
      </c>
      <c r="M143" s="54" t="s">
        <v>33</v>
      </c>
      <c r="N143" s="210" t="s">
        <v>560</v>
      </c>
    </row>
    <row r="144" spans="1:14" ht="49.5" customHeight="1" x14ac:dyDescent="0.25">
      <c r="A144" s="26"/>
      <c r="B144" s="4" t="s">
        <v>7</v>
      </c>
      <c r="C144" s="2" t="s">
        <v>14</v>
      </c>
      <c r="D144" s="26"/>
      <c r="E144" s="26"/>
      <c r="F144" s="26"/>
      <c r="G144" s="28">
        <f>SUM(G146:G148)</f>
        <v>0</v>
      </c>
      <c r="H144" s="28">
        <f t="shared" ref="H144:K144" si="22">SUM(H146:H148)</f>
        <v>0</v>
      </c>
      <c r="I144" s="28">
        <f t="shared" si="22"/>
        <v>0</v>
      </c>
      <c r="J144" s="28">
        <f t="shared" si="22"/>
        <v>0</v>
      </c>
      <c r="K144" s="28">
        <f t="shared" si="22"/>
        <v>434.3</v>
      </c>
      <c r="L144" s="14">
        <f>G144+H144+I144+J144+K144</f>
        <v>434.3</v>
      </c>
      <c r="M144" s="25"/>
      <c r="N144" s="25"/>
    </row>
    <row r="145" spans="1:14" ht="18" x14ac:dyDescent="0.35">
      <c r="A145" s="23"/>
      <c r="B145" s="66" t="s">
        <v>18</v>
      </c>
      <c r="C145" s="67"/>
      <c r="D145" s="68"/>
      <c r="E145" s="68"/>
      <c r="F145" s="68"/>
      <c r="G145" s="69"/>
      <c r="H145" s="69"/>
      <c r="I145" s="69"/>
      <c r="J145" s="69"/>
      <c r="K145" s="69"/>
      <c r="L145" s="70"/>
      <c r="M145" s="71"/>
      <c r="N145" s="71"/>
    </row>
    <row r="146" spans="1:14" ht="30" customHeight="1" x14ac:dyDescent="0.25">
      <c r="A146" s="20"/>
      <c r="B146" s="22" t="s">
        <v>1</v>
      </c>
      <c r="C146" s="1" t="s">
        <v>14</v>
      </c>
      <c r="D146" s="20"/>
      <c r="E146" s="20"/>
      <c r="F146" s="20"/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6">
        <f>G146+H146+I146+J146+K146</f>
        <v>0</v>
      </c>
      <c r="M146" s="32"/>
      <c r="N146" s="32"/>
    </row>
    <row r="147" spans="1:14" ht="30" customHeight="1" x14ac:dyDescent="0.25">
      <c r="A147" s="20"/>
      <c r="B147" s="22" t="s">
        <v>19</v>
      </c>
      <c r="C147" s="1" t="s">
        <v>14</v>
      </c>
      <c r="D147" s="20"/>
      <c r="E147" s="20"/>
      <c r="F147" s="20"/>
      <c r="G147" s="24">
        <f>G141+G143</f>
        <v>0</v>
      </c>
      <c r="H147" s="24">
        <f t="shared" ref="H147:K147" si="23">H141+H143</f>
        <v>0</v>
      </c>
      <c r="I147" s="24">
        <f t="shared" si="23"/>
        <v>0</v>
      </c>
      <c r="J147" s="24">
        <f t="shared" si="23"/>
        <v>0</v>
      </c>
      <c r="K147" s="24">
        <f t="shared" si="23"/>
        <v>4.3</v>
      </c>
      <c r="L147" s="6">
        <f>G147+H147+I147+J147+K147</f>
        <v>4.3</v>
      </c>
      <c r="M147" s="32"/>
      <c r="N147" s="32"/>
    </row>
    <row r="148" spans="1:14" ht="30" customHeight="1" x14ac:dyDescent="0.25">
      <c r="A148" s="20"/>
      <c r="B148" s="22" t="s">
        <v>20</v>
      </c>
      <c r="C148" s="1" t="s">
        <v>14</v>
      </c>
      <c r="D148" s="20"/>
      <c r="E148" s="20"/>
      <c r="F148" s="20"/>
      <c r="G148" s="24">
        <f>G142</f>
        <v>0</v>
      </c>
      <c r="H148" s="24">
        <f t="shared" ref="H148:K148" si="24">H142</f>
        <v>0</v>
      </c>
      <c r="I148" s="24">
        <f t="shared" si="24"/>
        <v>0</v>
      </c>
      <c r="J148" s="24">
        <f t="shared" si="24"/>
        <v>0</v>
      </c>
      <c r="K148" s="24">
        <f t="shared" si="24"/>
        <v>430</v>
      </c>
      <c r="L148" s="6">
        <f>G148+H148+I148+J148+K148</f>
        <v>430</v>
      </c>
      <c r="M148" s="32"/>
      <c r="N148" s="32"/>
    </row>
    <row r="149" spans="1:14" ht="12" customHeight="1" x14ac:dyDescent="0.25">
      <c r="A149" s="423"/>
      <c r="B149" s="424"/>
      <c r="C149" s="424"/>
      <c r="D149" s="424"/>
      <c r="E149" s="424"/>
      <c r="F149" s="424"/>
      <c r="G149" s="424"/>
      <c r="H149" s="424"/>
      <c r="I149" s="424"/>
      <c r="J149" s="424"/>
      <c r="K149" s="424"/>
      <c r="L149" s="424"/>
      <c r="M149" s="424"/>
      <c r="N149" s="425"/>
    </row>
    <row r="150" spans="1:14" ht="17.5" x14ac:dyDescent="0.35">
      <c r="A150" s="5"/>
      <c r="B150" s="91" t="s">
        <v>5</v>
      </c>
      <c r="C150" s="3" t="s">
        <v>14</v>
      </c>
      <c r="D150" s="92"/>
      <c r="E150" s="92"/>
      <c r="F150" s="92"/>
      <c r="G150" s="28">
        <f>G152+G153+G154</f>
        <v>6408.0024999999996</v>
      </c>
      <c r="H150" s="28">
        <f t="shared" ref="H150:L150" si="25">H152+H153+H154</f>
        <v>6866.5560000000005</v>
      </c>
      <c r="I150" s="28">
        <f t="shared" si="25"/>
        <v>6289.0739999999996</v>
      </c>
      <c r="J150" s="28">
        <f t="shared" si="25"/>
        <v>8833.8739999999998</v>
      </c>
      <c r="K150" s="28">
        <f t="shared" si="25"/>
        <v>12540.501199999999</v>
      </c>
      <c r="L150" s="28">
        <f t="shared" si="25"/>
        <v>40938.007700000002</v>
      </c>
      <c r="M150" s="93"/>
      <c r="N150" s="53"/>
    </row>
    <row r="151" spans="1:14" ht="18" x14ac:dyDescent="0.35">
      <c r="A151" s="23"/>
      <c r="B151" s="66" t="s">
        <v>18</v>
      </c>
      <c r="C151" s="67"/>
      <c r="D151" s="68"/>
      <c r="E151" s="68"/>
      <c r="F151" s="68"/>
      <c r="G151" s="32"/>
      <c r="H151" s="32"/>
      <c r="I151" s="32"/>
      <c r="J151" s="32"/>
      <c r="K151" s="32"/>
      <c r="L151" s="33"/>
      <c r="M151" s="71"/>
      <c r="N151" s="71"/>
    </row>
    <row r="152" spans="1:14" ht="30.75" customHeight="1" x14ac:dyDescent="0.35">
      <c r="A152" s="23"/>
      <c r="B152" s="66" t="s">
        <v>1</v>
      </c>
      <c r="C152" s="7" t="s">
        <v>14</v>
      </c>
      <c r="D152" s="68"/>
      <c r="E152" s="68"/>
      <c r="F152" s="68"/>
      <c r="G152" s="24">
        <f t="shared" ref="G152:K154" si="26">G25+G58+G90+G111+G134+G146</f>
        <v>4708.4238999999998</v>
      </c>
      <c r="H152" s="24">
        <f t="shared" si="26"/>
        <v>1172</v>
      </c>
      <c r="I152" s="24">
        <f t="shared" si="26"/>
        <v>660</v>
      </c>
      <c r="J152" s="24">
        <f t="shared" si="26"/>
        <v>2856.7</v>
      </c>
      <c r="K152" s="24">
        <f t="shared" si="26"/>
        <v>2840.0482000000002</v>
      </c>
      <c r="L152" s="33">
        <f>J152+I152+H152+G152+K152</f>
        <v>12237.1721</v>
      </c>
      <c r="M152" s="71"/>
      <c r="N152" s="71"/>
    </row>
    <row r="153" spans="1:14" ht="30.75" customHeight="1" x14ac:dyDescent="0.35">
      <c r="A153" s="23"/>
      <c r="B153" s="66" t="s">
        <v>19</v>
      </c>
      <c r="C153" s="7" t="s">
        <v>14</v>
      </c>
      <c r="D153" s="68"/>
      <c r="E153" s="68"/>
      <c r="F153" s="68"/>
      <c r="G153" s="24">
        <f t="shared" si="26"/>
        <v>1699.5786000000001</v>
      </c>
      <c r="H153" s="24">
        <f t="shared" si="26"/>
        <v>5694.5560000000005</v>
      </c>
      <c r="I153" s="24">
        <f t="shared" si="26"/>
        <v>5629.0739999999996</v>
      </c>
      <c r="J153" s="24">
        <f t="shared" si="26"/>
        <v>5977.1740000000009</v>
      </c>
      <c r="K153" s="24">
        <f t="shared" si="26"/>
        <v>8528.1529999999984</v>
      </c>
      <c r="L153" s="33">
        <f>J153+I153+H153+G153+K153</f>
        <v>27528.535599999999</v>
      </c>
      <c r="M153" s="71"/>
      <c r="N153" s="71"/>
    </row>
    <row r="154" spans="1:14" ht="30.75" customHeight="1" x14ac:dyDescent="0.35">
      <c r="A154" s="23"/>
      <c r="B154" s="66" t="s">
        <v>20</v>
      </c>
      <c r="C154" s="7" t="s">
        <v>14</v>
      </c>
      <c r="D154" s="68"/>
      <c r="E154" s="68"/>
      <c r="F154" s="68"/>
      <c r="G154" s="24">
        <f t="shared" si="26"/>
        <v>0</v>
      </c>
      <c r="H154" s="24">
        <f t="shared" si="26"/>
        <v>0</v>
      </c>
      <c r="I154" s="24">
        <f t="shared" si="26"/>
        <v>0</v>
      </c>
      <c r="J154" s="24">
        <f t="shared" si="26"/>
        <v>0</v>
      </c>
      <c r="K154" s="24">
        <f t="shared" si="26"/>
        <v>1172.3</v>
      </c>
      <c r="L154" s="33">
        <f>J154+I154+H154+G154+K154</f>
        <v>1172.3</v>
      </c>
      <c r="M154" s="71"/>
      <c r="N154" s="71"/>
    </row>
  </sheetData>
  <mergeCells count="126">
    <mergeCell ref="B49:B50"/>
    <mergeCell ref="C49:C50"/>
    <mergeCell ref="D49:D50"/>
    <mergeCell ref="E49:E50"/>
    <mergeCell ref="F49:F50"/>
    <mergeCell ref="A52:A54"/>
    <mergeCell ref="A49:A50"/>
    <mergeCell ref="A45:A46"/>
    <mergeCell ref="B45:B46"/>
    <mergeCell ref="C45:C46"/>
    <mergeCell ref="D45:D46"/>
    <mergeCell ref="E45:E46"/>
    <mergeCell ref="F45:F46"/>
    <mergeCell ref="A47:A48"/>
    <mergeCell ref="B47:B48"/>
    <mergeCell ref="C47:C48"/>
    <mergeCell ref="D47:D48"/>
    <mergeCell ref="E47:E48"/>
    <mergeCell ref="F47:F48"/>
    <mergeCell ref="A37:A38"/>
    <mergeCell ref="B37:B38"/>
    <mergeCell ref="D37:D38"/>
    <mergeCell ref="E37:E38"/>
    <mergeCell ref="F37:F38"/>
    <mergeCell ref="A39:A40"/>
    <mergeCell ref="B39:B40"/>
    <mergeCell ref="D39:D40"/>
    <mergeCell ref="E39:E40"/>
    <mergeCell ref="F39:F40"/>
    <mergeCell ref="D41:D42"/>
    <mergeCell ref="E41:E42"/>
    <mergeCell ref="F41:F42"/>
    <mergeCell ref="A43:A44"/>
    <mergeCell ref="B43:B44"/>
    <mergeCell ref="C43:C44"/>
    <mergeCell ref="D43:D44"/>
    <mergeCell ref="E43:E44"/>
    <mergeCell ref="F43:F44"/>
    <mergeCell ref="A149:N149"/>
    <mergeCell ref="E101:E102"/>
    <mergeCell ref="D101:D102"/>
    <mergeCell ref="A101:A102"/>
    <mergeCell ref="A95:A99"/>
    <mergeCell ref="C101:C102"/>
    <mergeCell ref="B101:B102"/>
    <mergeCell ref="A78:A83"/>
    <mergeCell ref="B78:B83"/>
    <mergeCell ref="D78:D83"/>
    <mergeCell ref="E78:E83"/>
    <mergeCell ref="F78:F83"/>
    <mergeCell ref="F118:F119"/>
    <mergeCell ref="F120:F121"/>
    <mergeCell ref="F122:F123"/>
    <mergeCell ref="F124:F125"/>
    <mergeCell ref="F126:F127"/>
    <mergeCell ref="F128:F129"/>
    <mergeCell ref="F130:F131"/>
    <mergeCell ref="A118:A119"/>
    <mergeCell ref="B118:B119"/>
    <mergeCell ref="C118:C119"/>
    <mergeCell ref="D118:D119"/>
    <mergeCell ref="E118:E119"/>
    <mergeCell ref="A2:N2"/>
    <mergeCell ref="N4:N5"/>
    <mergeCell ref="M4:M5"/>
    <mergeCell ref="G4:L4"/>
    <mergeCell ref="E4:E5"/>
    <mergeCell ref="C4:C5"/>
    <mergeCell ref="A4:A5"/>
    <mergeCell ref="F4:F5"/>
    <mergeCell ref="B4:B5"/>
    <mergeCell ref="D4:D5"/>
    <mergeCell ref="N101:N102"/>
    <mergeCell ref="A11:A14"/>
    <mergeCell ref="A18:A19"/>
    <mergeCell ref="D18:D19"/>
    <mergeCell ref="E18:E19"/>
    <mergeCell ref="F18:F19"/>
    <mergeCell ref="F101:F102"/>
    <mergeCell ref="F95:F99"/>
    <mergeCell ref="B18:B19"/>
    <mergeCell ref="F11:F14"/>
    <mergeCell ref="C18:C19"/>
    <mergeCell ref="A72:A77"/>
    <mergeCell ref="B72:B77"/>
    <mergeCell ref="D72:D77"/>
    <mergeCell ref="E72:E77"/>
    <mergeCell ref="F72:F77"/>
    <mergeCell ref="D34:D36"/>
    <mergeCell ref="E34:E36"/>
    <mergeCell ref="F34:F36"/>
    <mergeCell ref="A34:A36"/>
    <mergeCell ref="B34:B36"/>
    <mergeCell ref="C34:C36"/>
    <mergeCell ref="A41:A42"/>
    <mergeCell ref="B41:B42"/>
    <mergeCell ref="A122:A123"/>
    <mergeCell ref="B122:B123"/>
    <mergeCell ref="C122:C123"/>
    <mergeCell ref="D122:D123"/>
    <mergeCell ref="E122:E123"/>
    <mergeCell ref="A120:A121"/>
    <mergeCell ref="B120:B121"/>
    <mergeCell ref="C120:C121"/>
    <mergeCell ref="D120:D121"/>
    <mergeCell ref="E120:E121"/>
    <mergeCell ref="A126:A127"/>
    <mergeCell ref="B126:B127"/>
    <mergeCell ref="C126:C127"/>
    <mergeCell ref="D126:D127"/>
    <mergeCell ref="E126:E127"/>
    <mergeCell ref="A124:A125"/>
    <mergeCell ref="B124:B125"/>
    <mergeCell ref="C124:C125"/>
    <mergeCell ref="D124:D125"/>
    <mergeCell ref="E124:E125"/>
    <mergeCell ref="A130:A131"/>
    <mergeCell ref="B130:B131"/>
    <mergeCell ref="C130:C131"/>
    <mergeCell ref="D130:D131"/>
    <mergeCell ref="E130:E131"/>
    <mergeCell ref="A128:A129"/>
    <mergeCell ref="B128:B129"/>
    <mergeCell ref="C128:C129"/>
    <mergeCell ref="D128:D129"/>
    <mergeCell ref="E128:E129"/>
  </mergeCells>
  <phoneticPr fontId="0" type="noConversion"/>
  <pageMargins left="0.39370078740157483" right="0.39370078740157483" top="0.98425196850393704" bottom="0.59055118110236227" header="0" footer="0"/>
  <pageSetup paperSize="9" scale="60" firstPageNumber="9" fitToHeight="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N38"/>
  <sheetViews>
    <sheetView showWhiteSpace="0" view="pageBreakPreview" topLeftCell="A28" zoomScale="51" zoomScaleNormal="70" zoomScaleSheetLayoutView="51" zoomScalePageLayoutView="80" workbookViewId="0">
      <selection activeCell="F24" sqref="F24"/>
    </sheetView>
  </sheetViews>
  <sheetFormatPr defaultColWidth="10.36328125" defaultRowHeight="15.5" x14ac:dyDescent="0.35"/>
  <cols>
    <col min="1" max="1" width="4.36328125" style="18" customWidth="1"/>
    <col min="2" max="2" width="49.08984375" style="18" customWidth="1"/>
    <col min="3" max="3" width="8.90625" style="18" customWidth="1"/>
    <col min="4" max="5" width="17.54296875" style="18" customWidth="1"/>
    <col min="6" max="6" width="22" style="18" customWidth="1"/>
    <col min="7" max="7" width="12.36328125" style="18" customWidth="1"/>
    <col min="8" max="8" width="14.6328125" style="18" customWidth="1"/>
    <col min="9" max="9" width="13.54296875" style="18" customWidth="1"/>
    <col min="10" max="10" width="13.6328125" style="18" customWidth="1"/>
    <col min="11" max="12" width="13.36328125" style="18" customWidth="1"/>
    <col min="13" max="13" width="10.36328125" style="18"/>
    <col min="14" max="14" width="17.08984375" style="18" customWidth="1"/>
    <col min="15" max="16384" width="10.36328125" style="18"/>
  </cols>
  <sheetData>
    <row r="2" spans="1:14" ht="15.65" customHeight="1" x14ac:dyDescent="0.35">
      <c r="A2" s="417" t="s">
        <v>79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</row>
    <row r="3" spans="1:14" x14ac:dyDescent="0.35">
      <c r="A3" s="368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</row>
    <row r="4" spans="1:14" ht="35.25" customHeight="1" x14ac:dyDescent="0.35">
      <c r="A4" s="414" t="s">
        <v>22</v>
      </c>
      <c r="B4" s="414" t="s">
        <v>23</v>
      </c>
      <c r="C4" s="414" t="s">
        <v>15</v>
      </c>
      <c r="D4" s="414" t="s">
        <v>24</v>
      </c>
      <c r="E4" s="414" t="s">
        <v>26</v>
      </c>
      <c r="F4" s="414" t="s">
        <v>25</v>
      </c>
      <c r="G4" s="421" t="s">
        <v>56</v>
      </c>
      <c r="H4" s="422"/>
      <c r="I4" s="422"/>
      <c r="J4" s="422"/>
      <c r="K4" s="422"/>
      <c r="L4" s="422"/>
      <c r="M4" s="418" t="s">
        <v>28</v>
      </c>
      <c r="N4" s="414" t="s">
        <v>57</v>
      </c>
    </row>
    <row r="5" spans="1:14" ht="34.75" customHeight="1" x14ac:dyDescent="0.35">
      <c r="A5" s="414"/>
      <c r="B5" s="414"/>
      <c r="C5" s="414"/>
      <c r="D5" s="414"/>
      <c r="E5" s="414"/>
      <c r="F5" s="414"/>
      <c r="G5" s="371" t="s">
        <v>64</v>
      </c>
      <c r="H5" s="370" t="s">
        <v>65</v>
      </c>
      <c r="I5" s="370" t="s">
        <v>66</v>
      </c>
      <c r="J5" s="370" t="s">
        <v>67</v>
      </c>
      <c r="K5" s="370" t="s">
        <v>68</v>
      </c>
      <c r="L5" s="373" t="s">
        <v>27</v>
      </c>
      <c r="M5" s="462"/>
      <c r="N5" s="414"/>
    </row>
    <row r="6" spans="1:14" ht="15.65" customHeight="1" x14ac:dyDescent="0.35">
      <c r="A6" s="304">
        <v>1</v>
      </c>
      <c r="B6" s="304">
        <v>2</v>
      </c>
      <c r="C6" s="304">
        <v>3</v>
      </c>
      <c r="D6" s="304">
        <v>4</v>
      </c>
      <c r="E6" s="304">
        <v>5</v>
      </c>
      <c r="F6" s="304">
        <v>6</v>
      </c>
      <c r="G6" s="304">
        <v>7</v>
      </c>
      <c r="H6" s="304">
        <v>8</v>
      </c>
      <c r="I6" s="304">
        <v>9</v>
      </c>
      <c r="J6" s="304">
        <v>10</v>
      </c>
      <c r="K6" s="304">
        <v>11</v>
      </c>
      <c r="L6" s="8">
        <v>12</v>
      </c>
      <c r="M6" s="8">
        <v>13</v>
      </c>
      <c r="N6" s="8">
        <v>14</v>
      </c>
    </row>
    <row r="7" spans="1:14" ht="15" customHeight="1" x14ac:dyDescent="0.35">
      <c r="A7" s="35"/>
      <c r="B7" s="36" t="s">
        <v>272</v>
      </c>
      <c r="C7" s="37"/>
      <c r="D7" s="37"/>
      <c r="E7" s="37"/>
      <c r="F7" s="37"/>
      <c r="G7" s="37"/>
      <c r="H7" s="37"/>
      <c r="I7" s="37"/>
      <c r="J7" s="37"/>
      <c r="K7" s="37"/>
      <c r="L7" s="38"/>
      <c r="M7" s="39"/>
      <c r="N7" s="39"/>
    </row>
    <row r="8" spans="1:14" x14ac:dyDescent="0.35">
      <c r="A8" s="35"/>
      <c r="B8" s="40" t="s">
        <v>50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/>
    </row>
    <row r="9" spans="1:14" ht="33.75" customHeight="1" x14ac:dyDescent="0.35">
      <c r="A9" s="193">
        <v>1</v>
      </c>
      <c r="B9" s="193" t="s">
        <v>95</v>
      </c>
      <c r="C9" s="41" t="s">
        <v>30</v>
      </c>
      <c r="D9" s="41"/>
      <c r="E9" s="41"/>
      <c r="F9" s="41" t="s">
        <v>327</v>
      </c>
      <c r="G9" s="41">
        <v>9</v>
      </c>
      <c r="H9" s="41">
        <v>8.8000000000000007</v>
      </c>
      <c r="I9" s="41">
        <v>8.5</v>
      </c>
      <c r="J9" s="41">
        <v>8</v>
      </c>
      <c r="K9" s="41">
        <v>7.8</v>
      </c>
      <c r="L9" s="41"/>
      <c r="M9" s="41"/>
      <c r="N9" s="41"/>
    </row>
    <row r="10" spans="1:14" ht="47.25" customHeight="1" x14ac:dyDescent="0.35">
      <c r="A10" s="193">
        <v>2</v>
      </c>
      <c r="B10" s="193" t="s">
        <v>273</v>
      </c>
      <c r="C10" s="41" t="s">
        <v>30</v>
      </c>
      <c r="D10" s="41"/>
      <c r="E10" s="41"/>
      <c r="F10" s="41" t="s">
        <v>327</v>
      </c>
      <c r="G10" s="41" t="s">
        <v>34</v>
      </c>
      <c r="H10" s="41" t="s">
        <v>34</v>
      </c>
      <c r="I10" s="41" t="s">
        <v>34</v>
      </c>
      <c r="J10" s="41">
        <v>140</v>
      </c>
      <c r="K10" s="41">
        <v>135</v>
      </c>
      <c r="L10" s="41"/>
      <c r="M10" s="41"/>
      <c r="N10" s="41"/>
    </row>
    <row r="11" spans="1:14" ht="15" customHeight="1" x14ac:dyDescent="0.35">
      <c r="A11" s="13"/>
      <c r="B11" s="15" t="s">
        <v>29</v>
      </c>
      <c r="C11" s="16"/>
      <c r="D11" s="16"/>
      <c r="E11" s="16"/>
      <c r="F11" s="16"/>
      <c r="G11" s="16"/>
      <c r="H11" s="16"/>
      <c r="I11" s="16"/>
      <c r="J11" s="16"/>
      <c r="K11" s="16"/>
      <c r="L11" s="17"/>
      <c r="M11" s="34"/>
      <c r="N11" s="34"/>
    </row>
    <row r="12" spans="1:14" s="197" customFormat="1" ht="53.25" customHeight="1" x14ac:dyDescent="0.25">
      <c r="A12" s="360">
        <v>1</v>
      </c>
      <c r="B12" s="194" t="s">
        <v>0</v>
      </c>
      <c r="C12" s="360" t="s">
        <v>78</v>
      </c>
      <c r="D12" s="360" t="s">
        <v>12</v>
      </c>
      <c r="E12" s="360" t="s">
        <v>130</v>
      </c>
      <c r="F12" s="360" t="s">
        <v>327</v>
      </c>
      <c r="G12" s="195">
        <v>6.1950000000000003</v>
      </c>
      <c r="H12" s="195">
        <v>6.1950000000000003</v>
      </c>
      <c r="I12" s="195">
        <v>6.1950000000000003</v>
      </c>
      <c r="J12" s="195">
        <v>6.1950000000000003</v>
      </c>
      <c r="K12" s="195">
        <v>6.1950000000000003</v>
      </c>
      <c r="L12" s="196">
        <f>K12+J12+I12+H12+G12</f>
        <v>30.975000000000001</v>
      </c>
      <c r="M12" s="41" t="s">
        <v>33</v>
      </c>
      <c r="N12" s="361" t="s">
        <v>599</v>
      </c>
    </row>
    <row r="13" spans="1:14" s="199" customFormat="1" ht="52.5" customHeight="1" x14ac:dyDescent="0.25">
      <c r="A13" s="360">
        <v>2</v>
      </c>
      <c r="B13" s="194" t="s">
        <v>463</v>
      </c>
      <c r="C13" s="360" t="s">
        <v>3</v>
      </c>
      <c r="D13" s="360" t="s">
        <v>305</v>
      </c>
      <c r="E13" s="360" t="s">
        <v>343</v>
      </c>
      <c r="F13" s="360" t="s">
        <v>327</v>
      </c>
      <c r="G13" s="198"/>
      <c r="H13" s="360"/>
      <c r="I13" s="360"/>
      <c r="J13" s="360">
        <v>51</v>
      </c>
      <c r="K13" s="360">
        <v>55</v>
      </c>
      <c r="L13" s="360"/>
      <c r="M13" s="360"/>
      <c r="N13" s="361"/>
    </row>
    <row r="14" spans="1:14" s="197" customFormat="1" ht="77.5" x14ac:dyDescent="0.25">
      <c r="A14" s="360">
        <v>3</v>
      </c>
      <c r="B14" s="194" t="s">
        <v>96</v>
      </c>
      <c r="C14" s="360" t="s">
        <v>97</v>
      </c>
      <c r="D14" s="360" t="s">
        <v>471</v>
      </c>
      <c r="E14" s="360" t="s">
        <v>343</v>
      </c>
      <c r="F14" s="360" t="s">
        <v>327</v>
      </c>
      <c r="G14" s="360"/>
      <c r="H14" s="360"/>
      <c r="I14" s="360"/>
      <c r="J14" s="360">
        <v>98</v>
      </c>
      <c r="K14" s="360">
        <v>100</v>
      </c>
      <c r="L14" s="200"/>
      <c r="M14" s="200"/>
      <c r="N14" s="200"/>
    </row>
    <row r="15" spans="1:14" ht="30" customHeight="1" x14ac:dyDescent="0.35">
      <c r="A15" s="26"/>
      <c r="B15" s="4" t="s">
        <v>7</v>
      </c>
      <c r="C15" s="2" t="s">
        <v>14</v>
      </c>
      <c r="D15" s="26"/>
      <c r="E15" s="26"/>
      <c r="F15" s="26"/>
      <c r="G15" s="28">
        <f t="shared" ref="G15:L15" si="0">G17+G18+G19</f>
        <v>6.1950000000000003</v>
      </c>
      <c r="H15" s="28">
        <f t="shared" si="0"/>
        <v>6.1950000000000003</v>
      </c>
      <c r="I15" s="28">
        <f t="shared" si="0"/>
        <v>6.1950000000000003</v>
      </c>
      <c r="J15" s="28">
        <f t="shared" si="0"/>
        <v>6.1950000000000003</v>
      </c>
      <c r="K15" s="28">
        <f t="shared" si="0"/>
        <v>6.1950000000000003</v>
      </c>
      <c r="L15" s="28">
        <f t="shared" si="0"/>
        <v>30.975000000000001</v>
      </c>
      <c r="M15" s="25"/>
      <c r="N15" s="25"/>
    </row>
    <row r="16" spans="1:14" ht="15.75" customHeight="1" x14ac:dyDescent="0.35">
      <c r="A16" s="23"/>
      <c r="B16" s="29" t="s">
        <v>18</v>
      </c>
      <c r="C16" s="30"/>
      <c r="D16" s="31"/>
      <c r="E16" s="31"/>
      <c r="F16" s="31"/>
      <c r="G16" s="32"/>
      <c r="H16" s="32"/>
      <c r="I16" s="32"/>
      <c r="J16" s="32"/>
      <c r="K16" s="32"/>
      <c r="L16" s="33"/>
      <c r="M16" s="23"/>
      <c r="N16" s="23"/>
    </row>
    <row r="17" spans="1:14" ht="30" customHeight="1" x14ac:dyDescent="0.35">
      <c r="A17" s="20"/>
      <c r="B17" s="22" t="s">
        <v>1</v>
      </c>
      <c r="C17" s="1" t="s">
        <v>14</v>
      </c>
      <c r="D17" s="20"/>
      <c r="E17" s="20"/>
      <c r="F17" s="20"/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6">
        <f>SUM(G17:K17)</f>
        <v>0</v>
      </c>
      <c r="M17" s="32"/>
      <c r="N17" s="32"/>
    </row>
    <row r="18" spans="1:14" ht="30" customHeight="1" x14ac:dyDescent="0.35">
      <c r="A18" s="20"/>
      <c r="B18" s="22" t="s">
        <v>19</v>
      </c>
      <c r="C18" s="1" t="s">
        <v>14</v>
      </c>
      <c r="D18" s="20"/>
      <c r="E18" s="20"/>
      <c r="F18" s="20"/>
      <c r="G18" s="24">
        <f>G12</f>
        <v>6.1950000000000003</v>
      </c>
      <c r="H18" s="24">
        <f t="shared" ref="H18:K18" si="1">H12</f>
        <v>6.1950000000000003</v>
      </c>
      <c r="I18" s="24">
        <f t="shared" si="1"/>
        <v>6.1950000000000003</v>
      </c>
      <c r="J18" s="24">
        <f t="shared" si="1"/>
        <v>6.1950000000000003</v>
      </c>
      <c r="K18" s="24">
        <f t="shared" si="1"/>
        <v>6.1950000000000003</v>
      </c>
      <c r="L18" s="6">
        <f t="shared" ref="L18:L19" si="2">SUM(G18:K18)</f>
        <v>30.975000000000001</v>
      </c>
      <c r="M18" s="32"/>
      <c r="N18" s="32"/>
    </row>
    <row r="19" spans="1:14" ht="30" customHeight="1" x14ac:dyDescent="0.35">
      <c r="A19" s="20"/>
      <c r="B19" s="22" t="s">
        <v>20</v>
      </c>
      <c r="C19" s="1" t="s">
        <v>14</v>
      </c>
      <c r="D19" s="20"/>
      <c r="E19" s="20"/>
      <c r="F19" s="20"/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6">
        <f t="shared" si="2"/>
        <v>0</v>
      </c>
      <c r="M19" s="32"/>
      <c r="N19" s="32"/>
    </row>
    <row r="20" spans="1:14" ht="15" customHeight="1" x14ac:dyDescent="0.35">
      <c r="A20" s="35"/>
      <c r="B20" s="42" t="s">
        <v>274</v>
      </c>
      <c r="C20" s="43"/>
      <c r="D20" s="43"/>
      <c r="E20" s="43"/>
      <c r="F20" s="43"/>
      <c r="G20" s="43"/>
      <c r="H20" s="43"/>
      <c r="I20" s="43"/>
      <c r="J20" s="43"/>
      <c r="K20" s="43"/>
      <c r="L20" s="44"/>
      <c r="M20" s="5"/>
      <c r="N20" s="5"/>
    </row>
    <row r="21" spans="1:14" x14ac:dyDescent="0.35">
      <c r="A21" s="45"/>
      <c r="B21" s="40" t="s">
        <v>50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8"/>
    </row>
    <row r="22" spans="1:14" ht="47.25" customHeight="1" x14ac:dyDescent="0.35">
      <c r="A22" s="337">
        <v>1</v>
      </c>
      <c r="B22" s="46" t="s">
        <v>94</v>
      </c>
      <c r="C22" s="228" t="s">
        <v>30</v>
      </c>
      <c r="D22" s="228"/>
      <c r="E22" s="228"/>
      <c r="F22" s="41" t="s">
        <v>328</v>
      </c>
      <c r="G22" s="41">
        <v>69</v>
      </c>
      <c r="H22" s="41">
        <v>74</v>
      </c>
      <c r="I22" s="41">
        <v>80</v>
      </c>
      <c r="J22" s="41">
        <v>86</v>
      </c>
      <c r="K22" s="41">
        <v>90</v>
      </c>
      <c r="L22" s="255"/>
      <c r="M22" s="256"/>
      <c r="N22" s="256"/>
    </row>
    <row r="23" spans="1:14" ht="15" customHeight="1" x14ac:dyDescent="0.35">
      <c r="A23" s="47"/>
      <c r="B23" s="191" t="s">
        <v>29</v>
      </c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34"/>
      <c r="N23" s="34"/>
    </row>
    <row r="24" spans="1:14" ht="101" customHeight="1" x14ac:dyDescent="0.35">
      <c r="A24" s="358">
        <v>1</v>
      </c>
      <c r="B24" s="213" t="s">
        <v>16</v>
      </c>
      <c r="C24" s="360" t="s">
        <v>11</v>
      </c>
      <c r="D24" s="360" t="s">
        <v>12</v>
      </c>
      <c r="E24" s="360" t="s">
        <v>130</v>
      </c>
      <c r="F24" s="210" t="s">
        <v>566</v>
      </c>
      <c r="G24" s="360">
        <v>1</v>
      </c>
      <c r="H24" s="360">
        <v>1</v>
      </c>
      <c r="I24" s="360">
        <v>1</v>
      </c>
      <c r="J24" s="360">
        <v>1</v>
      </c>
      <c r="K24" s="360">
        <v>1</v>
      </c>
      <c r="L24" s="257"/>
      <c r="M24" s="364"/>
      <c r="N24" s="337"/>
    </row>
    <row r="25" spans="1:14" ht="65.25" customHeight="1" x14ac:dyDescent="0.35">
      <c r="A25" s="358">
        <v>2</v>
      </c>
      <c r="B25" s="213" t="s">
        <v>288</v>
      </c>
      <c r="C25" s="360" t="s">
        <v>11</v>
      </c>
      <c r="D25" s="360" t="s">
        <v>12</v>
      </c>
      <c r="E25" s="360" t="s">
        <v>368</v>
      </c>
      <c r="F25" s="210" t="s">
        <v>567</v>
      </c>
      <c r="G25" s="360"/>
      <c r="H25" s="360">
        <v>2</v>
      </c>
      <c r="I25" s="360">
        <v>9</v>
      </c>
      <c r="J25" s="360">
        <v>4</v>
      </c>
      <c r="K25" s="360">
        <v>4</v>
      </c>
      <c r="L25" s="257"/>
      <c r="M25" s="364"/>
      <c r="N25" s="337"/>
    </row>
    <row r="26" spans="1:14" ht="82.5" customHeight="1" x14ac:dyDescent="0.35">
      <c r="A26" s="358">
        <v>3</v>
      </c>
      <c r="B26" s="213" t="s">
        <v>564</v>
      </c>
      <c r="C26" s="360" t="s">
        <v>11</v>
      </c>
      <c r="D26" s="360" t="s">
        <v>12</v>
      </c>
      <c r="E26" s="360" t="s">
        <v>369</v>
      </c>
      <c r="F26" s="210" t="s">
        <v>568</v>
      </c>
      <c r="G26" s="360">
        <v>1</v>
      </c>
      <c r="H26" s="360">
        <v>1</v>
      </c>
      <c r="I26" s="360">
        <v>1</v>
      </c>
      <c r="J26" s="360">
        <v>1</v>
      </c>
      <c r="K26" s="364">
        <v>1</v>
      </c>
      <c r="L26" s="258"/>
      <c r="M26" s="364"/>
      <c r="N26" s="337"/>
    </row>
    <row r="27" spans="1:14" ht="64.5" customHeight="1" x14ac:dyDescent="0.35">
      <c r="A27" s="358">
        <v>4</v>
      </c>
      <c r="B27" s="353" t="s">
        <v>54</v>
      </c>
      <c r="C27" s="349" t="s">
        <v>14</v>
      </c>
      <c r="D27" s="360" t="s">
        <v>12</v>
      </c>
      <c r="E27" s="349" t="s">
        <v>130</v>
      </c>
      <c r="F27" s="351" t="s">
        <v>331</v>
      </c>
      <c r="G27" s="360">
        <v>0</v>
      </c>
      <c r="H27" s="360">
        <v>3</v>
      </c>
      <c r="I27" s="360">
        <v>6.5</v>
      </c>
      <c r="J27" s="360">
        <v>6.5</v>
      </c>
      <c r="K27" s="360">
        <v>6.5</v>
      </c>
      <c r="L27" s="205">
        <f>SUM(G27:K27)</f>
        <v>22.5</v>
      </c>
      <c r="M27" s="228" t="s">
        <v>33</v>
      </c>
      <c r="N27" s="389" t="s">
        <v>565</v>
      </c>
    </row>
    <row r="28" spans="1:14" ht="30" customHeight="1" x14ac:dyDescent="0.35">
      <c r="A28" s="26"/>
      <c r="B28" s="4" t="s">
        <v>7</v>
      </c>
      <c r="C28" s="2" t="s">
        <v>14</v>
      </c>
      <c r="D28" s="26"/>
      <c r="E28" s="26"/>
      <c r="F28" s="26"/>
      <c r="G28" s="28">
        <f t="shared" ref="G28:L28" si="3">G30+G31+G32</f>
        <v>0</v>
      </c>
      <c r="H28" s="28">
        <f t="shared" si="3"/>
        <v>3</v>
      </c>
      <c r="I28" s="28">
        <f t="shared" si="3"/>
        <v>6.5</v>
      </c>
      <c r="J28" s="28">
        <f t="shared" si="3"/>
        <v>6.5</v>
      </c>
      <c r="K28" s="28">
        <f t="shared" si="3"/>
        <v>6.5</v>
      </c>
      <c r="L28" s="28">
        <f t="shared" si="3"/>
        <v>22.5</v>
      </c>
      <c r="M28" s="45"/>
      <c r="N28" s="45"/>
    </row>
    <row r="29" spans="1:14" ht="15.75" customHeight="1" x14ac:dyDescent="0.35">
      <c r="A29" s="23"/>
      <c r="B29" s="29" t="s">
        <v>18</v>
      </c>
      <c r="C29" s="30"/>
      <c r="D29" s="31"/>
      <c r="E29" s="31"/>
      <c r="F29" s="31"/>
      <c r="G29" s="32"/>
      <c r="H29" s="32"/>
      <c r="I29" s="32"/>
      <c r="J29" s="32"/>
      <c r="K29" s="32"/>
      <c r="L29" s="33"/>
      <c r="M29" s="23"/>
      <c r="N29" s="23"/>
    </row>
    <row r="30" spans="1:14" ht="30" customHeight="1" x14ac:dyDescent="0.35">
      <c r="A30" s="20"/>
      <c r="B30" s="22" t="s">
        <v>1</v>
      </c>
      <c r="C30" s="1" t="s">
        <v>14</v>
      </c>
      <c r="D30" s="20"/>
      <c r="E30" s="20"/>
      <c r="F30" s="20"/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6">
        <f>SUM(G30:K30)</f>
        <v>0</v>
      </c>
      <c r="M30" s="31"/>
      <c r="N30" s="31"/>
    </row>
    <row r="31" spans="1:14" ht="30" customHeight="1" x14ac:dyDescent="0.35">
      <c r="A31" s="20"/>
      <c r="B31" s="22" t="s">
        <v>19</v>
      </c>
      <c r="C31" s="1" t="s">
        <v>14</v>
      </c>
      <c r="D31" s="20"/>
      <c r="E31" s="20"/>
      <c r="F31" s="20"/>
      <c r="G31" s="24">
        <f>G27</f>
        <v>0</v>
      </c>
      <c r="H31" s="24">
        <f>H27</f>
        <v>3</v>
      </c>
      <c r="I31" s="24">
        <f>I27</f>
        <v>6.5</v>
      </c>
      <c r="J31" s="24">
        <f>J27</f>
        <v>6.5</v>
      </c>
      <c r="K31" s="24">
        <f>K27</f>
        <v>6.5</v>
      </c>
      <c r="L31" s="6">
        <f t="shared" ref="L31:L32" si="4">SUM(G31:K31)</f>
        <v>22.5</v>
      </c>
      <c r="M31" s="31"/>
      <c r="N31" s="31"/>
    </row>
    <row r="32" spans="1:14" ht="30" customHeight="1" x14ac:dyDescent="0.35">
      <c r="A32" s="20"/>
      <c r="B32" s="22" t="s">
        <v>20</v>
      </c>
      <c r="C32" s="1" t="s">
        <v>14</v>
      </c>
      <c r="D32" s="20"/>
      <c r="E32" s="20"/>
      <c r="F32" s="20"/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6">
        <f t="shared" si="4"/>
        <v>0</v>
      </c>
      <c r="M32" s="31"/>
      <c r="N32" s="31"/>
    </row>
    <row r="33" spans="1:14" s="336" customFormat="1" ht="12" customHeight="1" x14ac:dyDescent="0.25">
      <c r="A33" s="423"/>
      <c r="B33" s="424"/>
      <c r="C33" s="424"/>
      <c r="D33" s="424"/>
      <c r="E33" s="424"/>
      <c r="F33" s="424"/>
      <c r="G33" s="424"/>
      <c r="H33" s="424"/>
      <c r="I33" s="424"/>
      <c r="J33" s="424"/>
      <c r="K33" s="424"/>
      <c r="L33" s="424"/>
      <c r="M33" s="424"/>
      <c r="N33" s="425"/>
    </row>
    <row r="34" spans="1:14" ht="30" customHeight="1" x14ac:dyDescent="0.35">
      <c r="A34" s="5"/>
      <c r="B34" s="48" t="s">
        <v>5</v>
      </c>
      <c r="C34" s="3" t="s">
        <v>14</v>
      </c>
      <c r="D34" s="27"/>
      <c r="E34" s="27"/>
      <c r="F34" s="27"/>
      <c r="G34" s="28">
        <f t="shared" ref="G34:L34" si="5">G36+G37+G38</f>
        <v>6.1950000000000003</v>
      </c>
      <c r="H34" s="28">
        <f t="shared" si="5"/>
        <v>9.1950000000000003</v>
      </c>
      <c r="I34" s="28">
        <f t="shared" si="5"/>
        <v>12.695</v>
      </c>
      <c r="J34" s="28">
        <f t="shared" si="5"/>
        <v>12.695</v>
      </c>
      <c r="K34" s="28">
        <f t="shared" si="5"/>
        <v>12.695</v>
      </c>
      <c r="L34" s="28">
        <f t="shared" si="5"/>
        <v>53.475000000000001</v>
      </c>
      <c r="M34" s="49"/>
      <c r="N34" s="5"/>
    </row>
    <row r="35" spans="1:14" x14ac:dyDescent="0.35">
      <c r="A35" s="23"/>
      <c r="B35" s="29" t="s">
        <v>18</v>
      </c>
      <c r="C35" s="30"/>
      <c r="D35" s="31"/>
      <c r="E35" s="31"/>
      <c r="F35" s="31"/>
      <c r="G35" s="32"/>
      <c r="H35" s="32"/>
      <c r="I35" s="32"/>
      <c r="J35" s="32"/>
      <c r="K35" s="32"/>
      <c r="L35" s="33"/>
      <c r="M35" s="23"/>
      <c r="N35" s="23"/>
    </row>
    <row r="36" spans="1:14" ht="30" customHeight="1" x14ac:dyDescent="0.35">
      <c r="A36" s="23"/>
      <c r="B36" s="29" t="s">
        <v>1</v>
      </c>
      <c r="C36" s="7" t="s">
        <v>14</v>
      </c>
      <c r="D36" s="31"/>
      <c r="E36" s="31"/>
      <c r="F36" s="31"/>
      <c r="G36" s="24">
        <f>G17+G30</f>
        <v>0</v>
      </c>
      <c r="H36" s="24">
        <f t="shared" ref="H36:K36" si="6">H17+H30</f>
        <v>0</v>
      </c>
      <c r="I36" s="24">
        <f t="shared" si="6"/>
        <v>0</v>
      </c>
      <c r="J36" s="24">
        <f t="shared" si="6"/>
        <v>0</v>
      </c>
      <c r="K36" s="24">
        <f t="shared" si="6"/>
        <v>0</v>
      </c>
      <c r="L36" s="24">
        <f>L17+L30</f>
        <v>0</v>
      </c>
      <c r="M36" s="23"/>
      <c r="N36" s="23"/>
    </row>
    <row r="37" spans="1:14" ht="30" customHeight="1" x14ac:dyDescent="0.35">
      <c r="A37" s="23"/>
      <c r="B37" s="29" t="s">
        <v>19</v>
      </c>
      <c r="C37" s="7" t="s">
        <v>14</v>
      </c>
      <c r="D37" s="31"/>
      <c r="E37" s="31"/>
      <c r="F37" s="31"/>
      <c r="G37" s="24">
        <f>G18+G31</f>
        <v>6.1950000000000003</v>
      </c>
      <c r="H37" s="24">
        <f>H18+H31</f>
        <v>9.1950000000000003</v>
      </c>
      <c r="I37" s="24">
        <f>I18+I31</f>
        <v>12.695</v>
      </c>
      <c r="J37" s="24">
        <f t="shared" ref="J37:K37" si="7">J18+J31</f>
        <v>12.695</v>
      </c>
      <c r="K37" s="24">
        <f t="shared" si="7"/>
        <v>12.695</v>
      </c>
      <c r="L37" s="24">
        <f>L18+L31</f>
        <v>53.475000000000001</v>
      </c>
      <c r="M37" s="23"/>
      <c r="N37" s="23"/>
    </row>
    <row r="38" spans="1:14" ht="30" customHeight="1" x14ac:dyDescent="0.35">
      <c r="A38" s="23"/>
      <c r="B38" s="29" t="s">
        <v>20</v>
      </c>
      <c r="C38" s="7" t="s">
        <v>14</v>
      </c>
      <c r="D38" s="31"/>
      <c r="E38" s="31"/>
      <c r="F38" s="31"/>
      <c r="G38" s="24">
        <f>G19+G32</f>
        <v>0</v>
      </c>
      <c r="H38" s="24">
        <f t="shared" ref="H38:L38" si="8">H19+H32</f>
        <v>0</v>
      </c>
      <c r="I38" s="24">
        <f t="shared" si="8"/>
        <v>0</v>
      </c>
      <c r="J38" s="24">
        <f t="shared" si="8"/>
        <v>0</v>
      </c>
      <c r="K38" s="24">
        <f t="shared" si="8"/>
        <v>0</v>
      </c>
      <c r="L38" s="24">
        <f t="shared" si="8"/>
        <v>0</v>
      </c>
      <c r="M38" s="23"/>
      <c r="N38" s="23"/>
    </row>
  </sheetData>
  <mergeCells count="11">
    <mergeCell ref="A33:N33"/>
    <mergeCell ref="A2:N2"/>
    <mergeCell ref="A4:A5"/>
    <mergeCell ref="B4:B5"/>
    <mergeCell ref="C4:C5"/>
    <mergeCell ref="D4:D5"/>
    <mergeCell ref="G4:L4"/>
    <mergeCell ref="E4:E5"/>
    <mergeCell ref="N4:N5"/>
    <mergeCell ref="F4:F5"/>
    <mergeCell ref="M4:M5"/>
  </mergeCells>
  <pageMargins left="0.39370078740157483" right="0.39370078740157483" top="0.98425196850393704" bottom="0.59055118110236227" header="0" footer="0"/>
  <pageSetup paperSize="9" scale="60" firstPageNumber="15" fitToHeight="0" orientation="landscape" useFirstPageNumber="1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N216"/>
  <sheetViews>
    <sheetView showWhiteSpace="0" view="pageBreakPreview" topLeftCell="A209" zoomScale="64" zoomScaleNormal="60" zoomScaleSheetLayoutView="64" zoomScalePageLayoutView="82" workbookViewId="0">
      <selection activeCell="D230" sqref="D230"/>
    </sheetView>
  </sheetViews>
  <sheetFormatPr defaultColWidth="10.36328125" defaultRowHeight="15.5" x14ac:dyDescent="0.35"/>
  <cols>
    <col min="1" max="1" width="5.453125" style="18" customWidth="1"/>
    <col min="2" max="2" width="44.6328125" style="18" customWidth="1"/>
    <col min="3" max="3" width="10.54296875" style="19" customWidth="1"/>
    <col min="4" max="4" width="22.6328125" style="18" customWidth="1"/>
    <col min="5" max="5" width="11.6328125" style="18" customWidth="1"/>
    <col min="6" max="6" width="24.08984375" style="19" customWidth="1"/>
    <col min="7" max="7" width="14.6328125" style="19" customWidth="1"/>
    <col min="8" max="8" width="12.90625" style="19" customWidth="1"/>
    <col min="9" max="9" width="13.453125" style="19" customWidth="1"/>
    <col min="10" max="10" width="12.6328125" style="19" customWidth="1"/>
    <col min="11" max="11" width="12.54296875" style="19" customWidth="1"/>
    <col min="12" max="12" width="13.36328125" style="52" customWidth="1"/>
    <col min="13" max="13" width="13" style="52" customWidth="1"/>
    <col min="14" max="14" width="18" style="19" customWidth="1"/>
    <col min="15" max="16384" width="10.36328125" style="18"/>
  </cols>
  <sheetData>
    <row r="1" spans="1:14" x14ac:dyDescent="0.35">
      <c r="A1" s="94"/>
    </row>
    <row r="2" spans="1:14" ht="18.75" customHeight="1" x14ac:dyDescent="0.35">
      <c r="A2" s="417" t="s">
        <v>474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</row>
    <row r="3" spans="1:14" x14ac:dyDescent="0.35">
      <c r="A3" s="95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</row>
    <row r="4" spans="1:14" ht="35.25" customHeight="1" x14ac:dyDescent="0.35">
      <c r="A4" s="414" t="s">
        <v>22</v>
      </c>
      <c r="B4" s="418" t="s">
        <v>23</v>
      </c>
      <c r="C4" s="418" t="s">
        <v>15</v>
      </c>
      <c r="D4" s="418" t="s">
        <v>24</v>
      </c>
      <c r="E4" s="418" t="s">
        <v>26</v>
      </c>
      <c r="F4" s="418" t="s">
        <v>25</v>
      </c>
      <c r="G4" s="416" t="s">
        <v>56</v>
      </c>
      <c r="H4" s="486"/>
      <c r="I4" s="486"/>
      <c r="J4" s="486"/>
      <c r="K4" s="486"/>
      <c r="L4" s="487"/>
      <c r="M4" s="418" t="s">
        <v>28</v>
      </c>
      <c r="N4" s="418" t="s">
        <v>57</v>
      </c>
    </row>
    <row r="5" spans="1:14" ht="34" customHeight="1" x14ac:dyDescent="0.35">
      <c r="A5" s="414"/>
      <c r="B5" s="462"/>
      <c r="C5" s="462"/>
      <c r="D5" s="462"/>
      <c r="E5" s="462"/>
      <c r="F5" s="462"/>
      <c r="G5" s="371" t="s">
        <v>64</v>
      </c>
      <c r="H5" s="371" t="s">
        <v>65</v>
      </c>
      <c r="I5" s="371" t="s">
        <v>66</v>
      </c>
      <c r="J5" s="371" t="s">
        <v>67</v>
      </c>
      <c r="K5" s="371" t="s">
        <v>68</v>
      </c>
      <c r="L5" s="370" t="s">
        <v>27</v>
      </c>
      <c r="M5" s="462"/>
      <c r="N5" s="462"/>
    </row>
    <row r="6" spans="1:14" ht="15" customHeight="1" x14ac:dyDescent="0.35">
      <c r="A6" s="304">
        <v>1</v>
      </c>
      <c r="B6" s="304">
        <v>2</v>
      </c>
      <c r="C6" s="304">
        <v>3</v>
      </c>
      <c r="D6" s="304">
        <v>4</v>
      </c>
      <c r="E6" s="304">
        <v>5</v>
      </c>
      <c r="F6" s="304">
        <v>6</v>
      </c>
      <c r="G6" s="304">
        <v>7</v>
      </c>
      <c r="H6" s="304">
        <v>8</v>
      </c>
      <c r="I6" s="304">
        <v>9</v>
      </c>
      <c r="J6" s="304">
        <v>10</v>
      </c>
      <c r="K6" s="304">
        <v>11</v>
      </c>
      <c r="L6" s="304">
        <v>12</v>
      </c>
      <c r="M6" s="304">
        <v>13</v>
      </c>
      <c r="N6" s="304">
        <v>14</v>
      </c>
    </row>
    <row r="7" spans="1:14" ht="15" customHeight="1" x14ac:dyDescent="0.35">
      <c r="A7" s="45"/>
      <c r="B7" s="36" t="s">
        <v>275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5"/>
    </row>
    <row r="8" spans="1:14" ht="15.75" customHeight="1" x14ac:dyDescent="0.35">
      <c r="A8" s="45"/>
      <c r="B8" s="40" t="s">
        <v>50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/>
    </row>
    <row r="9" spans="1:14" ht="57" customHeight="1" x14ac:dyDescent="0.35">
      <c r="A9" s="259">
        <v>1</v>
      </c>
      <c r="B9" s="46" t="s">
        <v>72</v>
      </c>
      <c r="C9" s="41" t="s">
        <v>30</v>
      </c>
      <c r="D9" s="41"/>
      <c r="E9" s="41"/>
      <c r="F9" s="41" t="s">
        <v>329</v>
      </c>
      <c r="G9" s="41">
        <v>69</v>
      </c>
      <c r="H9" s="41">
        <v>72</v>
      </c>
      <c r="I9" s="41">
        <v>76</v>
      </c>
      <c r="J9" s="41">
        <v>80</v>
      </c>
      <c r="K9" s="41">
        <v>82.3</v>
      </c>
      <c r="L9" s="260"/>
      <c r="M9" s="41"/>
      <c r="N9" s="360"/>
    </row>
    <row r="10" spans="1:14" ht="15.75" customHeight="1" x14ac:dyDescent="0.35">
      <c r="A10" s="13"/>
      <c r="B10" s="56" t="s">
        <v>29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8"/>
    </row>
    <row r="11" spans="1:14" ht="98.4" customHeight="1" x14ac:dyDescent="0.35">
      <c r="A11" s="210">
        <v>1</v>
      </c>
      <c r="B11" s="194" t="s">
        <v>197</v>
      </c>
      <c r="C11" s="360" t="s">
        <v>3</v>
      </c>
      <c r="D11" s="360" t="s">
        <v>12</v>
      </c>
      <c r="E11" s="360" t="s">
        <v>71</v>
      </c>
      <c r="F11" s="360" t="s">
        <v>330</v>
      </c>
      <c r="G11" s="261">
        <v>1</v>
      </c>
      <c r="H11" s="261">
        <v>1</v>
      </c>
      <c r="I11" s="261">
        <v>1</v>
      </c>
      <c r="J11" s="261">
        <v>1</v>
      </c>
      <c r="K11" s="261">
        <v>1</v>
      </c>
      <c r="L11" s="41"/>
      <c r="M11" s="41"/>
      <c r="N11" s="200"/>
    </row>
    <row r="12" spans="1:14" ht="51.65" customHeight="1" x14ac:dyDescent="0.35">
      <c r="A12" s="210">
        <v>2</v>
      </c>
      <c r="B12" s="262" t="s">
        <v>198</v>
      </c>
      <c r="C12" s="360" t="s">
        <v>3</v>
      </c>
      <c r="D12" s="360" t="s">
        <v>9</v>
      </c>
      <c r="E12" s="360" t="s">
        <v>71</v>
      </c>
      <c r="F12" s="360" t="s">
        <v>331</v>
      </c>
      <c r="G12" s="261">
        <v>1</v>
      </c>
      <c r="H12" s="261">
        <v>1</v>
      </c>
      <c r="I12" s="261">
        <v>1</v>
      </c>
      <c r="J12" s="261">
        <v>1</v>
      </c>
      <c r="K12" s="261">
        <v>1</v>
      </c>
      <c r="L12" s="41"/>
      <c r="M12" s="41"/>
      <c r="N12" s="200"/>
    </row>
    <row r="13" spans="1:14" ht="74.400000000000006" customHeight="1" x14ac:dyDescent="0.35">
      <c r="A13" s="210">
        <v>3</v>
      </c>
      <c r="B13" s="213" t="s">
        <v>199</v>
      </c>
      <c r="C13" s="360" t="s">
        <v>3</v>
      </c>
      <c r="D13" s="360" t="s">
        <v>12</v>
      </c>
      <c r="E13" s="360" t="s">
        <v>71</v>
      </c>
      <c r="F13" s="360" t="s">
        <v>332</v>
      </c>
      <c r="G13" s="261">
        <v>1</v>
      </c>
      <c r="H13" s="261">
        <v>1</v>
      </c>
      <c r="I13" s="261">
        <v>1</v>
      </c>
      <c r="J13" s="261">
        <v>1</v>
      </c>
      <c r="K13" s="261">
        <v>1</v>
      </c>
      <c r="L13" s="41"/>
      <c r="M13" s="41"/>
      <c r="N13" s="200"/>
    </row>
    <row r="14" spans="1:14" ht="15" customHeight="1" x14ac:dyDescent="0.35">
      <c r="A14" s="25"/>
      <c r="B14" s="96" t="s">
        <v>276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90"/>
    </row>
    <row r="15" spans="1:14" ht="15.75" customHeight="1" x14ac:dyDescent="0.35">
      <c r="A15" s="97"/>
      <c r="B15" s="40" t="s">
        <v>50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/>
    </row>
    <row r="16" spans="1:14" ht="64.25" customHeight="1" x14ac:dyDescent="0.35">
      <c r="A16" s="54">
        <v>1</v>
      </c>
      <c r="B16" s="46" t="s">
        <v>278</v>
      </c>
      <c r="C16" s="54" t="s">
        <v>277</v>
      </c>
      <c r="D16" s="54"/>
      <c r="E16" s="54"/>
      <c r="F16" s="54" t="s">
        <v>333</v>
      </c>
      <c r="G16" s="54" t="s">
        <v>34</v>
      </c>
      <c r="H16" s="54" t="s">
        <v>34</v>
      </c>
      <c r="I16" s="54" t="s">
        <v>34</v>
      </c>
      <c r="J16" s="76">
        <v>22</v>
      </c>
      <c r="K16" s="54">
        <v>22.3</v>
      </c>
      <c r="L16" s="54"/>
      <c r="M16" s="54"/>
      <c r="N16" s="54"/>
    </row>
    <row r="17" spans="1:14" ht="15.75" customHeight="1" x14ac:dyDescent="0.35">
      <c r="A17" s="98"/>
      <c r="B17" s="15" t="s">
        <v>29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7"/>
    </row>
    <row r="18" spans="1:14" ht="65.400000000000006" customHeight="1" x14ac:dyDescent="0.35">
      <c r="A18" s="337">
        <v>1</v>
      </c>
      <c r="B18" s="312" t="s">
        <v>145</v>
      </c>
      <c r="C18" s="313" t="s">
        <v>14</v>
      </c>
      <c r="D18" s="313" t="s">
        <v>2</v>
      </c>
      <c r="E18" s="313" t="s">
        <v>130</v>
      </c>
      <c r="F18" s="313" t="s">
        <v>372</v>
      </c>
      <c r="G18" s="235">
        <f>G19+G21+G22</f>
        <v>14647.8</v>
      </c>
      <c r="H18" s="235">
        <f t="shared" ref="H18:I18" si="0">H19+H21+H22</f>
        <v>17401.900000000001</v>
      </c>
      <c r="I18" s="235">
        <f t="shared" si="0"/>
        <v>19617.099999999999</v>
      </c>
      <c r="J18" s="235">
        <f>J19+J20+J21</f>
        <v>11311.153999999999</v>
      </c>
      <c r="K18" s="235">
        <f>K19+K20+K21</f>
        <v>16977.399999999998</v>
      </c>
      <c r="L18" s="235">
        <f>SUM(G18:K18)</f>
        <v>79955.353999999992</v>
      </c>
      <c r="M18" s="235"/>
      <c r="N18" s="235"/>
    </row>
    <row r="19" spans="1:14" ht="66" customHeight="1" x14ac:dyDescent="0.35">
      <c r="A19" s="229"/>
      <c r="B19" s="216" t="s">
        <v>171</v>
      </c>
      <c r="C19" s="311" t="s">
        <v>14</v>
      </c>
      <c r="D19" s="311"/>
      <c r="E19" s="311"/>
      <c r="F19" s="311"/>
      <c r="G19" s="227">
        <v>4220.2</v>
      </c>
      <c r="H19" s="227">
        <v>6361</v>
      </c>
      <c r="I19" s="227">
        <v>13157.5</v>
      </c>
      <c r="J19" s="227">
        <v>5195.8999999999996</v>
      </c>
      <c r="K19" s="227">
        <v>4482.8</v>
      </c>
      <c r="L19" s="235">
        <f t="shared" ref="L19:L21" si="1">SUM(G19:K19)</f>
        <v>33417.4</v>
      </c>
      <c r="M19" s="235" t="s">
        <v>348</v>
      </c>
      <c r="N19" s="311" t="s">
        <v>600</v>
      </c>
    </row>
    <row r="20" spans="1:14" ht="31" x14ac:dyDescent="0.35">
      <c r="A20" s="229"/>
      <c r="B20" s="216" t="s">
        <v>349</v>
      </c>
      <c r="C20" s="311" t="s">
        <v>14</v>
      </c>
      <c r="D20" s="311"/>
      <c r="E20" s="311"/>
      <c r="F20" s="311"/>
      <c r="G20" s="227"/>
      <c r="H20" s="227"/>
      <c r="I20" s="227"/>
      <c r="J20" s="227">
        <v>3186.018</v>
      </c>
      <c r="K20" s="227">
        <v>9000</v>
      </c>
      <c r="L20" s="235">
        <f t="shared" si="1"/>
        <v>12186.018</v>
      </c>
      <c r="M20" s="235" t="s">
        <v>32</v>
      </c>
      <c r="N20" s="311" t="s">
        <v>350</v>
      </c>
    </row>
    <row r="21" spans="1:14" ht="68.5" customHeight="1" x14ac:dyDescent="0.35">
      <c r="A21" s="229"/>
      <c r="B21" s="216" t="s">
        <v>146</v>
      </c>
      <c r="C21" s="311" t="s">
        <v>14</v>
      </c>
      <c r="D21" s="311"/>
      <c r="E21" s="311"/>
      <c r="F21" s="311"/>
      <c r="G21" s="227">
        <v>1427.6</v>
      </c>
      <c r="H21" s="227">
        <v>2964.3</v>
      </c>
      <c r="I21" s="227">
        <v>1459.6</v>
      </c>
      <c r="J21" s="227">
        <v>2929.2359999999999</v>
      </c>
      <c r="K21" s="372">
        <v>3494.6</v>
      </c>
      <c r="L21" s="235">
        <f t="shared" si="1"/>
        <v>12275.336000000001</v>
      </c>
      <c r="M21" s="235" t="s">
        <v>33</v>
      </c>
      <c r="N21" s="212" t="s">
        <v>597</v>
      </c>
    </row>
    <row r="22" spans="1:14" ht="33" customHeight="1" x14ac:dyDescent="0.35">
      <c r="A22" s="229"/>
      <c r="B22" s="216" t="s">
        <v>147</v>
      </c>
      <c r="C22" s="311" t="s">
        <v>14</v>
      </c>
      <c r="D22" s="311"/>
      <c r="E22" s="311"/>
      <c r="F22" s="311"/>
      <c r="G22" s="314">
        <v>9000</v>
      </c>
      <c r="H22" s="314">
        <v>8076.6</v>
      </c>
      <c r="I22" s="372">
        <v>5000</v>
      </c>
      <c r="J22" s="484" t="s">
        <v>73</v>
      </c>
      <c r="K22" s="485"/>
      <c r="L22" s="235">
        <f>SUM(G22:I22)</f>
        <v>22076.6</v>
      </c>
      <c r="M22" s="315" t="s">
        <v>21</v>
      </c>
      <c r="N22" s="314"/>
    </row>
    <row r="23" spans="1:14" ht="63" customHeight="1" x14ac:dyDescent="0.35">
      <c r="A23" s="337">
        <v>2</v>
      </c>
      <c r="B23" s="316" t="s">
        <v>351</v>
      </c>
      <c r="C23" s="364" t="s">
        <v>352</v>
      </c>
      <c r="D23" s="311" t="s">
        <v>12</v>
      </c>
      <c r="E23" s="364" t="s">
        <v>130</v>
      </c>
      <c r="F23" s="360" t="s">
        <v>373</v>
      </c>
      <c r="G23" s="195">
        <v>148</v>
      </c>
      <c r="H23" s="195">
        <v>200</v>
      </c>
      <c r="I23" s="195">
        <v>218.1</v>
      </c>
      <c r="J23" s="195">
        <v>235.5</v>
      </c>
      <c r="K23" s="195">
        <v>303.39999999999998</v>
      </c>
      <c r="L23" s="317"/>
      <c r="M23" s="41"/>
      <c r="N23" s="360"/>
    </row>
    <row r="24" spans="1:14" ht="31.25" customHeight="1" x14ac:dyDescent="0.35">
      <c r="A24" s="25"/>
      <c r="B24" s="26" t="s">
        <v>7</v>
      </c>
      <c r="C24" s="2" t="s">
        <v>14</v>
      </c>
      <c r="D24" s="26"/>
      <c r="E24" s="26"/>
      <c r="F24" s="27"/>
      <c r="G24" s="28">
        <f>G26+G27+G28</f>
        <v>14647.8</v>
      </c>
      <c r="H24" s="28">
        <f>H26+H27+H28</f>
        <v>17401.900000000001</v>
      </c>
      <c r="I24" s="28">
        <f>I26+I27+I28</f>
        <v>19617.099999999999</v>
      </c>
      <c r="J24" s="28">
        <f>J26+J27+J28</f>
        <v>11311.153999999999</v>
      </c>
      <c r="K24" s="28">
        <f>K26+K27+K28</f>
        <v>16977.399999999998</v>
      </c>
      <c r="L24" s="99">
        <f>G24+H24+I24+J24+K24</f>
        <v>79955.353999999992</v>
      </c>
      <c r="M24" s="99"/>
      <c r="N24" s="99"/>
    </row>
    <row r="25" spans="1:14" ht="15.75" customHeight="1" x14ac:dyDescent="0.35">
      <c r="A25" s="23"/>
      <c r="B25" s="29" t="s">
        <v>18</v>
      </c>
      <c r="C25" s="30"/>
      <c r="D25" s="31"/>
      <c r="E25" s="31"/>
      <c r="F25" s="31"/>
      <c r="G25" s="32"/>
      <c r="H25" s="32"/>
      <c r="I25" s="32"/>
      <c r="J25" s="32"/>
      <c r="K25" s="32"/>
      <c r="L25" s="33"/>
      <c r="M25" s="100"/>
      <c r="N25" s="23"/>
    </row>
    <row r="26" spans="1:14" ht="30" customHeight="1" x14ac:dyDescent="0.35">
      <c r="A26" s="32"/>
      <c r="B26" s="20" t="s">
        <v>1</v>
      </c>
      <c r="C26" s="1" t="s">
        <v>14</v>
      </c>
      <c r="D26" s="20"/>
      <c r="E26" s="20"/>
      <c r="F26" s="21"/>
      <c r="G26" s="24">
        <f>G19+G20</f>
        <v>4220.2</v>
      </c>
      <c r="H26" s="24">
        <f t="shared" ref="H26:K26" si="2">H19+H20</f>
        <v>6361</v>
      </c>
      <c r="I26" s="24">
        <f t="shared" si="2"/>
        <v>13157.5</v>
      </c>
      <c r="J26" s="24">
        <f t="shared" si="2"/>
        <v>8381.9179999999997</v>
      </c>
      <c r="K26" s="24">
        <f t="shared" si="2"/>
        <v>13482.8</v>
      </c>
      <c r="L26" s="101">
        <f>G26+H26+I26+J26+K26</f>
        <v>45603.418000000005</v>
      </c>
      <c r="M26" s="101"/>
      <c r="N26" s="101"/>
    </row>
    <row r="27" spans="1:14" ht="30" customHeight="1" x14ac:dyDescent="0.35">
      <c r="A27" s="32"/>
      <c r="B27" s="20" t="s">
        <v>19</v>
      </c>
      <c r="C27" s="1" t="s">
        <v>14</v>
      </c>
      <c r="D27" s="20"/>
      <c r="E27" s="20"/>
      <c r="F27" s="21"/>
      <c r="G27" s="24">
        <f>G21</f>
        <v>1427.6</v>
      </c>
      <c r="H27" s="24">
        <f t="shared" ref="H27:K27" si="3">H21</f>
        <v>2964.3</v>
      </c>
      <c r="I27" s="24">
        <f t="shared" si="3"/>
        <v>1459.6</v>
      </c>
      <c r="J27" s="24">
        <f t="shared" si="3"/>
        <v>2929.2359999999999</v>
      </c>
      <c r="K27" s="24">
        <f t="shared" si="3"/>
        <v>3494.6</v>
      </c>
      <c r="L27" s="101">
        <f>G27+H27+I27+J27+K27</f>
        <v>12275.336000000001</v>
      </c>
      <c r="M27" s="101"/>
      <c r="N27" s="101"/>
    </row>
    <row r="28" spans="1:14" ht="30" customHeight="1" x14ac:dyDescent="0.35">
      <c r="A28" s="32"/>
      <c r="B28" s="20" t="s">
        <v>20</v>
      </c>
      <c r="C28" s="1" t="s">
        <v>14</v>
      </c>
      <c r="D28" s="20"/>
      <c r="E28" s="20"/>
      <c r="F28" s="21"/>
      <c r="G28" s="24">
        <f>G22</f>
        <v>9000</v>
      </c>
      <c r="H28" s="24">
        <f t="shared" ref="H28:I28" si="4">H22</f>
        <v>8076.6</v>
      </c>
      <c r="I28" s="24">
        <f t="shared" si="4"/>
        <v>5000</v>
      </c>
      <c r="J28" s="24">
        <v>0</v>
      </c>
      <c r="K28" s="24">
        <v>0</v>
      </c>
      <c r="L28" s="101">
        <f>G28+H28+I28+J28+K28</f>
        <v>22076.6</v>
      </c>
      <c r="M28" s="101"/>
      <c r="N28" s="101"/>
    </row>
    <row r="29" spans="1:14" ht="15" customHeight="1" x14ac:dyDescent="0.35">
      <c r="A29" s="102"/>
      <c r="B29" s="170" t="s">
        <v>279</v>
      </c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9"/>
    </row>
    <row r="30" spans="1:14" ht="15.75" customHeight="1" x14ac:dyDescent="0.35">
      <c r="A30" s="102"/>
      <c r="B30" s="40" t="s">
        <v>50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8"/>
    </row>
    <row r="31" spans="1:14" ht="63" customHeight="1" x14ac:dyDescent="0.35">
      <c r="A31" s="360">
        <v>1</v>
      </c>
      <c r="B31" s="46" t="s">
        <v>98</v>
      </c>
      <c r="C31" s="41" t="s">
        <v>30</v>
      </c>
      <c r="D31" s="41"/>
      <c r="E31" s="41"/>
      <c r="F31" s="41" t="s">
        <v>428</v>
      </c>
      <c r="G31" s="41">
        <v>55</v>
      </c>
      <c r="H31" s="41">
        <v>58</v>
      </c>
      <c r="I31" s="41">
        <v>61</v>
      </c>
      <c r="J31" s="41">
        <v>65</v>
      </c>
      <c r="K31" s="41">
        <v>69</v>
      </c>
      <c r="L31" s="41"/>
      <c r="M31" s="41"/>
      <c r="N31" s="41"/>
    </row>
    <row r="32" spans="1:14" ht="15.65" customHeight="1" x14ac:dyDescent="0.35">
      <c r="A32" s="13"/>
      <c r="B32" s="163" t="s">
        <v>29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5"/>
    </row>
    <row r="33" spans="1:14" s="215" customFormat="1" ht="24.5" customHeight="1" x14ac:dyDescent="0.3">
      <c r="A33" s="474"/>
      <c r="B33" s="480" t="s">
        <v>99</v>
      </c>
      <c r="C33" s="474" t="s">
        <v>14</v>
      </c>
      <c r="D33" s="474"/>
      <c r="E33" s="474" t="s">
        <v>130</v>
      </c>
      <c r="F33" s="474" t="s">
        <v>428</v>
      </c>
      <c r="G33" s="218">
        <f>G35</f>
        <v>909.02099999999996</v>
      </c>
      <c r="H33" s="218">
        <f t="shared" ref="H33:K34" si="5">H35</f>
        <v>1062.0065587199999</v>
      </c>
      <c r="I33" s="218">
        <f t="shared" si="5"/>
        <v>992.9</v>
      </c>
      <c r="J33" s="218">
        <f t="shared" si="5"/>
        <v>982.4</v>
      </c>
      <c r="K33" s="218">
        <f t="shared" si="5"/>
        <v>0</v>
      </c>
      <c r="L33" s="218">
        <f t="shared" ref="L33:L34" si="6">G33+H33+I33+J33+K33</f>
        <v>3946.3275587200001</v>
      </c>
      <c r="M33" s="219" t="s">
        <v>32</v>
      </c>
      <c r="N33" s="219"/>
    </row>
    <row r="34" spans="1:14" s="215" customFormat="1" ht="24.5" customHeight="1" x14ac:dyDescent="0.3">
      <c r="A34" s="475"/>
      <c r="B34" s="481"/>
      <c r="C34" s="475"/>
      <c r="D34" s="475"/>
      <c r="E34" s="475"/>
      <c r="F34" s="475"/>
      <c r="G34" s="218">
        <f>G36</f>
        <v>84.444000000000003</v>
      </c>
      <c r="H34" s="218">
        <f t="shared" si="5"/>
        <v>94.927043679999997</v>
      </c>
      <c r="I34" s="218">
        <f t="shared" si="5"/>
        <v>91.9</v>
      </c>
      <c r="J34" s="218">
        <f t="shared" si="5"/>
        <v>109.4</v>
      </c>
      <c r="K34" s="218">
        <f>K36</f>
        <v>0</v>
      </c>
      <c r="L34" s="218">
        <f t="shared" si="6"/>
        <v>380.67104368000003</v>
      </c>
      <c r="M34" s="219" t="s">
        <v>33</v>
      </c>
      <c r="N34" s="219"/>
    </row>
    <row r="35" spans="1:14" ht="24.5" customHeight="1" x14ac:dyDescent="0.35">
      <c r="A35" s="399">
        <v>1</v>
      </c>
      <c r="B35" s="430" t="s">
        <v>101</v>
      </c>
      <c r="C35" s="399" t="s">
        <v>14</v>
      </c>
      <c r="D35" s="399" t="s">
        <v>4</v>
      </c>
      <c r="E35" s="399" t="s">
        <v>130</v>
      </c>
      <c r="F35" s="399" t="s">
        <v>428</v>
      </c>
      <c r="G35" s="195">
        <v>909.02099999999996</v>
      </c>
      <c r="H35" s="195">
        <v>1062.0065587199999</v>
      </c>
      <c r="I35" s="195">
        <v>992.9</v>
      </c>
      <c r="J35" s="195">
        <v>982.4</v>
      </c>
      <c r="K35" s="195">
        <v>0</v>
      </c>
      <c r="L35" s="196">
        <f>G35+H35+I35+J35+K35</f>
        <v>3946.3275587200001</v>
      </c>
      <c r="M35" s="41" t="s">
        <v>32</v>
      </c>
      <c r="N35" s="360">
        <v>268002011</v>
      </c>
    </row>
    <row r="36" spans="1:14" ht="24.5" customHeight="1" x14ac:dyDescent="0.35">
      <c r="A36" s="400"/>
      <c r="B36" s="431"/>
      <c r="C36" s="400"/>
      <c r="D36" s="400"/>
      <c r="E36" s="400"/>
      <c r="F36" s="400"/>
      <c r="G36" s="195">
        <v>84.444000000000003</v>
      </c>
      <c r="H36" s="195">
        <v>94.927043679999997</v>
      </c>
      <c r="I36" s="195">
        <v>91.9</v>
      </c>
      <c r="J36" s="195">
        <v>109.4</v>
      </c>
      <c r="K36" s="195">
        <v>0</v>
      </c>
      <c r="L36" s="196">
        <f t="shared" ref="L36:L38" si="7">G36+H36+I36+J36+K36</f>
        <v>380.67104368000003</v>
      </c>
      <c r="M36" s="41" t="s">
        <v>33</v>
      </c>
      <c r="N36" s="360">
        <v>268002015</v>
      </c>
    </row>
    <row r="37" spans="1:14" s="215" customFormat="1" ht="24.5" customHeight="1" x14ac:dyDescent="0.3">
      <c r="A37" s="474"/>
      <c r="B37" s="480" t="s">
        <v>100</v>
      </c>
      <c r="C37" s="474" t="s">
        <v>14</v>
      </c>
      <c r="D37" s="474"/>
      <c r="E37" s="474" t="s">
        <v>130</v>
      </c>
      <c r="F37" s="474"/>
      <c r="G37" s="218">
        <f>G42+G54+G55+G61+G62+G63</f>
        <v>0</v>
      </c>
      <c r="H37" s="218">
        <f t="shared" ref="H37:K37" si="8">H42+H54+H55+H61+H62+H63</f>
        <v>190.70947999999999</v>
      </c>
      <c r="I37" s="218">
        <f t="shared" si="8"/>
        <v>0</v>
      </c>
      <c r="J37" s="218">
        <f t="shared" si="8"/>
        <v>1805.9</v>
      </c>
      <c r="K37" s="218">
        <f t="shared" si="8"/>
        <v>637.6579999999999</v>
      </c>
      <c r="L37" s="218">
        <f t="shared" si="7"/>
        <v>2634.26748</v>
      </c>
      <c r="M37" s="219" t="s">
        <v>32</v>
      </c>
      <c r="N37" s="219"/>
    </row>
    <row r="38" spans="1:14" s="215" customFormat="1" ht="24.5" customHeight="1" x14ac:dyDescent="0.3">
      <c r="A38" s="475"/>
      <c r="B38" s="481"/>
      <c r="C38" s="475"/>
      <c r="D38" s="475"/>
      <c r="E38" s="475"/>
      <c r="F38" s="475"/>
      <c r="G38" s="218">
        <f>G39+G40+G41+G43+G44+G45+G46+G47+G48+G49+G50+G51+G52+G53+G56+G57+G58+G59+G60</f>
        <v>170.836738</v>
      </c>
      <c r="H38" s="218">
        <f t="shared" ref="H38:K38" si="9">H39+H40+H41+H43+H44+H45+H46+H47+H48+H49+H50+H51+H52+H53+H56+H57+H58+H59+H60</f>
        <v>465.64269176999994</v>
      </c>
      <c r="I38" s="218">
        <f t="shared" si="9"/>
        <v>572.4</v>
      </c>
      <c r="J38" s="218">
        <f t="shared" si="9"/>
        <v>1256.4299999999998</v>
      </c>
      <c r="K38" s="218">
        <f t="shared" si="9"/>
        <v>1248.6179999999999</v>
      </c>
      <c r="L38" s="218">
        <f t="shared" si="7"/>
        <v>3713.9274297699999</v>
      </c>
      <c r="M38" s="219" t="s">
        <v>33</v>
      </c>
      <c r="N38" s="219"/>
    </row>
    <row r="39" spans="1:14" ht="56.5" customHeight="1" x14ac:dyDescent="0.35">
      <c r="A39" s="350">
        <v>2</v>
      </c>
      <c r="B39" s="216" t="s">
        <v>201</v>
      </c>
      <c r="C39" s="350" t="s">
        <v>14</v>
      </c>
      <c r="D39" s="364" t="s">
        <v>427</v>
      </c>
      <c r="E39" s="350">
        <v>2018</v>
      </c>
      <c r="F39" s="350" t="s">
        <v>428</v>
      </c>
      <c r="G39" s="195"/>
      <c r="H39" s="195"/>
      <c r="I39" s="195">
        <f>20.5+33.3</f>
        <v>53.8</v>
      </c>
      <c r="J39" s="195"/>
      <c r="K39" s="195"/>
      <c r="L39" s="196">
        <f>G39+H39+I39+J39+K39</f>
        <v>53.8</v>
      </c>
      <c r="M39" s="41" t="s">
        <v>33</v>
      </c>
      <c r="N39" s="360">
        <v>268025015</v>
      </c>
    </row>
    <row r="40" spans="1:14" ht="56.5" customHeight="1" x14ac:dyDescent="0.35">
      <c r="A40" s="350">
        <v>3</v>
      </c>
      <c r="B40" s="216" t="s">
        <v>374</v>
      </c>
      <c r="C40" s="350" t="s">
        <v>14</v>
      </c>
      <c r="D40" s="364" t="s">
        <v>427</v>
      </c>
      <c r="E40" s="350">
        <v>2019</v>
      </c>
      <c r="F40" s="350" t="s">
        <v>428</v>
      </c>
      <c r="G40" s="195"/>
      <c r="H40" s="195"/>
      <c r="I40" s="195"/>
      <c r="J40" s="195">
        <f>25.5+16.8+0.037+0.191+0.057+0.291</f>
        <v>42.875999999999998</v>
      </c>
      <c r="K40" s="195"/>
      <c r="L40" s="196">
        <f t="shared" ref="L40:L103" si="10">G40+H40+I40+J40+K40</f>
        <v>42.875999999999998</v>
      </c>
      <c r="M40" s="41" t="s">
        <v>33</v>
      </c>
      <c r="N40" s="360">
        <v>268025015</v>
      </c>
    </row>
    <row r="41" spans="1:14" ht="56.5" customHeight="1" x14ac:dyDescent="0.35">
      <c r="A41" s="350">
        <v>4</v>
      </c>
      <c r="B41" s="216" t="s">
        <v>375</v>
      </c>
      <c r="C41" s="350" t="s">
        <v>14</v>
      </c>
      <c r="D41" s="364" t="s">
        <v>427</v>
      </c>
      <c r="E41" s="350">
        <v>2019</v>
      </c>
      <c r="F41" s="350" t="s">
        <v>428</v>
      </c>
      <c r="G41" s="195"/>
      <c r="H41" s="195"/>
      <c r="I41" s="195"/>
      <c r="J41" s="195">
        <v>600.4</v>
      </c>
      <c r="K41" s="195"/>
      <c r="L41" s="196">
        <f t="shared" si="10"/>
        <v>600.4</v>
      </c>
      <c r="M41" s="41" t="s">
        <v>33</v>
      </c>
      <c r="N41" s="360">
        <v>268025015</v>
      </c>
    </row>
    <row r="42" spans="1:14" ht="56.5" customHeight="1" x14ac:dyDescent="0.35">
      <c r="A42" s="350">
        <v>5</v>
      </c>
      <c r="B42" s="216" t="s">
        <v>376</v>
      </c>
      <c r="C42" s="350" t="s">
        <v>14</v>
      </c>
      <c r="D42" s="364" t="s">
        <v>427</v>
      </c>
      <c r="E42" s="350">
        <v>2019</v>
      </c>
      <c r="F42" s="350" t="s">
        <v>428</v>
      </c>
      <c r="G42" s="195"/>
      <c r="H42" s="195"/>
      <c r="I42" s="195"/>
      <c r="J42" s="195">
        <v>299.2</v>
      </c>
      <c r="K42" s="195"/>
      <c r="L42" s="196">
        <f t="shared" si="10"/>
        <v>299.2</v>
      </c>
      <c r="M42" s="41" t="s">
        <v>32</v>
      </c>
      <c r="N42" s="360">
        <v>268027011</v>
      </c>
    </row>
    <row r="43" spans="1:14" ht="56.5" customHeight="1" x14ac:dyDescent="0.35">
      <c r="A43" s="350">
        <v>6</v>
      </c>
      <c r="B43" s="216" t="s">
        <v>377</v>
      </c>
      <c r="C43" s="350" t="s">
        <v>14</v>
      </c>
      <c r="D43" s="364" t="s">
        <v>427</v>
      </c>
      <c r="E43" s="350">
        <v>2019</v>
      </c>
      <c r="F43" s="350" t="s">
        <v>428</v>
      </c>
      <c r="G43" s="195"/>
      <c r="H43" s="195"/>
      <c r="I43" s="195"/>
      <c r="J43" s="195">
        <f>20.1+0.042+0.212</f>
        <v>20.354000000000003</v>
      </c>
      <c r="K43" s="195"/>
      <c r="L43" s="196">
        <f t="shared" si="10"/>
        <v>20.354000000000003</v>
      </c>
      <c r="M43" s="41" t="s">
        <v>33</v>
      </c>
      <c r="N43" s="360">
        <v>268025015</v>
      </c>
    </row>
    <row r="44" spans="1:14" ht="56.5" customHeight="1" x14ac:dyDescent="0.35">
      <c r="A44" s="350">
        <v>7</v>
      </c>
      <c r="B44" s="216" t="s">
        <v>202</v>
      </c>
      <c r="C44" s="350" t="s">
        <v>14</v>
      </c>
      <c r="D44" s="364" t="s">
        <v>427</v>
      </c>
      <c r="E44" s="350">
        <v>2018</v>
      </c>
      <c r="F44" s="350" t="s">
        <v>428</v>
      </c>
      <c r="G44" s="195"/>
      <c r="H44" s="195"/>
      <c r="I44" s="195">
        <v>110.3</v>
      </c>
      <c r="J44" s="195"/>
      <c r="K44" s="195"/>
      <c r="L44" s="196">
        <f t="shared" si="10"/>
        <v>110.3</v>
      </c>
      <c r="M44" s="41" t="s">
        <v>33</v>
      </c>
      <c r="N44" s="360">
        <v>268025015</v>
      </c>
    </row>
    <row r="45" spans="1:14" ht="56.5" customHeight="1" x14ac:dyDescent="0.35">
      <c r="A45" s="350">
        <v>8</v>
      </c>
      <c r="B45" s="216" t="s">
        <v>203</v>
      </c>
      <c r="C45" s="350" t="s">
        <v>14</v>
      </c>
      <c r="D45" s="364" t="s">
        <v>427</v>
      </c>
      <c r="E45" s="350" t="s">
        <v>423</v>
      </c>
      <c r="F45" s="350" t="s">
        <v>428</v>
      </c>
      <c r="G45" s="195"/>
      <c r="H45" s="195"/>
      <c r="I45" s="195">
        <v>33.700000000000003</v>
      </c>
      <c r="J45" s="195"/>
      <c r="K45" s="195">
        <v>101.53700000000001</v>
      </c>
      <c r="L45" s="196">
        <f t="shared" si="10"/>
        <v>135.23700000000002</v>
      </c>
      <c r="M45" s="41" t="s">
        <v>33</v>
      </c>
      <c r="N45" s="360">
        <v>268025015</v>
      </c>
    </row>
    <row r="46" spans="1:14" ht="56.5" customHeight="1" x14ac:dyDescent="0.35">
      <c r="A46" s="350">
        <v>9</v>
      </c>
      <c r="B46" s="216" t="s">
        <v>505</v>
      </c>
      <c r="C46" s="350" t="s">
        <v>14</v>
      </c>
      <c r="D46" s="364" t="s">
        <v>427</v>
      </c>
      <c r="E46" s="350">
        <v>2020</v>
      </c>
      <c r="F46" s="350" t="s">
        <v>428</v>
      </c>
      <c r="G46" s="195"/>
      <c r="H46" s="195"/>
      <c r="I46" s="195"/>
      <c r="J46" s="195"/>
      <c r="K46" s="195">
        <v>233.84800000000001</v>
      </c>
      <c r="L46" s="196">
        <f t="shared" si="10"/>
        <v>233.84800000000001</v>
      </c>
      <c r="M46" s="41" t="s">
        <v>33</v>
      </c>
      <c r="N46" s="360">
        <v>268025015</v>
      </c>
    </row>
    <row r="47" spans="1:14" ht="56.5" customHeight="1" x14ac:dyDescent="0.35">
      <c r="A47" s="350">
        <v>10</v>
      </c>
      <c r="B47" s="216" t="s">
        <v>506</v>
      </c>
      <c r="C47" s="350" t="s">
        <v>14</v>
      </c>
      <c r="D47" s="364" t="s">
        <v>427</v>
      </c>
      <c r="E47" s="350">
        <v>2020</v>
      </c>
      <c r="F47" s="350" t="s">
        <v>428</v>
      </c>
      <c r="G47" s="195"/>
      <c r="H47" s="195"/>
      <c r="I47" s="195"/>
      <c r="J47" s="195"/>
      <c r="K47" s="195">
        <v>43.426000000000002</v>
      </c>
      <c r="L47" s="196">
        <f t="shared" si="10"/>
        <v>43.426000000000002</v>
      </c>
      <c r="M47" s="41" t="s">
        <v>33</v>
      </c>
      <c r="N47" s="360">
        <v>268025015</v>
      </c>
    </row>
    <row r="48" spans="1:14" ht="56.5" customHeight="1" x14ac:dyDescent="0.35">
      <c r="A48" s="350">
        <v>11</v>
      </c>
      <c r="B48" s="216" t="s">
        <v>507</v>
      </c>
      <c r="C48" s="350" t="s">
        <v>14</v>
      </c>
      <c r="D48" s="364" t="s">
        <v>427</v>
      </c>
      <c r="E48" s="350">
        <v>2020</v>
      </c>
      <c r="F48" s="350" t="s">
        <v>428</v>
      </c>
      <c r="G48" s="195"/>
      <c r="H48" s="195"/>
      <c r="I48" s="195"/>
      <c r="J48" s="195"/>
      <c r="K48" s="195">
        <v>333.43599999999998</v>
      </c>
      <c r="L48" s="196">
        <f t="shared" si="10"/>
        <v>333.43599999999998</v>
      </c>
      <c r="M48" s="41" t="s">
        <v>33</v>
      </c>
      <c r="N48" s="360">
        <v>268025015</v>
      </c>
    </row>
    <row r="49" spans="1:14" ht="56.5" customHeight="1" x14ac:dyDescent="0.35">
      <c r="A49" s="350">
        <v>12</v>
      </c>
      <c r="B49" s="216" t="s">
        <v>508</v>
      </c>
      <c r="C49" s="350" t="s">
        <v>14</v>
      </c>
      <c r="D49" s="364" t="s">
        <v>427</v>
      </c>
      <c r="E49" s="350">
        <v>2020</v>
      </c>
      <c r="F49" s="350" t="s">
        <v>428</v>
      </c>
      <c r="G49" s="195"/>
      <c r="H49" s="195"/>
      <c r="I49" s="195"/>
      <c r="J49" s="195"/>
      <c r="K49" s="195">
        <v>280.70400000000001</v>
      </c>
      <c r="L49" s="196">
        <f t="shared" si="10"/>
        <v>280.70400000000001</v>
      </c>
      <c r="M49" s="41" t="s">
        <v>33</v>
      </c>
      <c r="N49" s="360">
        <v>268025015</v>
      </c>
    </row>
    <row r="50" spans="1:14" ht="56.5" customHeight="1" x14ac:dyDescent="0.35">
      <c r="A50" s="350">
        <v>13</v>
      </c>
      <c r="B50" s="216" t="s">
        <v>509</v>
      </c>
      <c r="C50" s="350" t="s">
        <v>14</v>
      </c>
      <c r="D50" s="364" t="s">
        <v>427</v>
      </c>
      <c r="E50" s="350">
        <v>2020</v>
      </c>
      <c r="F50" s="350" t="s">
        <v>428</v>
      </c>
      <c r="G50" s="195"/>
      <c r="H50" s="195"/>
      <c r="I50" s="195"/>
      <c r="J50" s="195"/>
      <c r="K50" s="195">
        <v>255.667</v>
      </c>
      <c r="L50" s="196">
        <f t="shared" si="10"/>
        <v>255.667</v>
      </c>
      <c r="M50" s="41" t="s">
        <v>33</v>
      </c>
      <c r="N50" s="360">
        <v>268025015</v>
      </c>
    </row>
    <row r="51" spans="1:14" ht="56.5" customHeight="1" x14ac:dyDescent="0.35">
      <c r="A51" s="350">
        <v>14</v>
      </c>
      <c r="B51" s="216" t="s">
        <v>204</v>
      </c>
      <c r="C51" s="350" t="s">
        <v>14</v>
      </c>
      <c r="D51" s="364" t="s">
        <v>427</v>
      </c>
      <c r="E51" s="350">
        <v>2018</v>
      </c>
      <c r="F51" s="350" t="s">
        <v>428</v>
      </c>
      <c r="G51" s="195"/>
      <c r="H51" s="195"/>
      <c r="I51" s="195">
        <v>137.6</v>
      </c>
      <c r="J51" s="195"/>
      <c r="K51" s="195"/>
      <c r="L51" s="196">
        <f t="shared" si="10"/>
        <v>137.6</v>
      </c>
      <c r="M51" s="41" t="s">
        <v>33</v>
      </c>
      <c r="N51" s="360">
        <v>268025015</v>
      </c>
    </row>
    <row r="52" spans="1:14" ht="56.5" customHeight="1" x14ac:dyDescent="0.35">
      <c r="A52" s="350">
        <v>15</v>
      </c>
      <c r="B52" s="216" t="s">
        <v>101</v>
      </c>
      <c r="C52" s="360" t="s">
        <v>14</v>
      </c>
      <c r="D52" s="364" t="s">
        <v>4</v>
      </c>
      <c r="E52" s="364">
        <v>2016</v>
      </c>
      <c r="F52" s="350" t="s">
        <v>428</v>
      </c>
      <c r="G52" s="195">
        <v>110.48697</v>
      </c>
      <c r="H52" s="195"/>
      <c r="I52" s="195"/>
      <c r="J52" s="195"/>
      <c r="K52" s="195"/>
      <c r="L52" s="196">
        <f t="shared" si="10"/>
        <v>110.48697</v>
      </c>
      <c r="M52" s="41" t="s">
        <v>33</v>
      </c>
      <c r="N52" s="360">
        <v>268025015</v>
      </c>
    </row>
    <row r="53" spans="1:14" ht="56.5" customHeight="1" x14ac:dyDescent="0.35">
      <c r="A53" s="350">
        <v>16</v>
      </c>
      <c r="B53" s="216" t="s">
        <v>102</v>
      </c>
      <c r="C53" s="360" t="s">
        <v>14</v>
      </c>
      <c r="D53" s="364" t="s">
        <v>4</v>
      </c>
      <c r="E53" s="364">
        <v>2016</v>
      </c>
      <c r="F53" s="350" t="s">
        <v>428</v>
      </c>
      <c r="G53" s="195">
        <v>24.949468</v>
      </c>
      <c r="H53" s="195"/>
      <c r="I53" s="195"/>
      <c r="J53" s="195"/>
      <c r="K53" s="195"/>
      <c r="L53" s="196">
        <f t="shared" si="10"/>
        <v>24.949468</v>
      </c>
      <c r="M53" s="41" t="s">
        <v>33</v>
      </c>
      <c r="N53" s="360">
        <v>268025015</v>
      </c>
    </row>
    <row r="54" spans="1:14" ht="56.5" customHeight="1" x14ac:dyDescent="0.35">
      <c r="A54" s="350">
        <v>17</v>
      </c>
      <c r="B54" s="216" t="s">
        <v>104</v>
      </c>
      <c r="C54" s="360" t="s">
        <v>14</v>
      </c>
      <c r="D54" s="364" t="s">
        <v>4</v>
      </c>
      <c r="E54" s="364" t="s">
        <v>421</v>
      </c>
      <c r="F54" s="350" t="s">
        <v>428</v>
      </c>
      <c r="G54" s="195"/>
      <c r="H54" s="195">
        <v>162.60599999999999</v>
      </c>
      <c r="I54" s="195"/>
      <c r="J54" s="195">
        <v>387.1</v>
      </c>
      <c r="K54" s="195"/>
      <c r="L54" s="196">
        <f t="shared" si="10"/>
        <v>549.70600000000002</v>
      </c>
      <c r="M54" s="41" t="s">
        <v>32</v>
      </c>
      <c r="N54" s="360">
        <v>268028011</v>
      </c>
    </row>
    <row r="55" spans="1:14" ht="56.5" customHeight="1" x14ac:dyDescent="0.35">
      <c r="A55" s="350">
        <v>18</v>
      </c>
      <c r="B55" s="216" t="s">
        <v>105</v>
      </c>
      <c r="C55" s="360" t="s">
        <v>14</v>
      </c>
      <c r="D55" s="364" t="s">
        <v>4</v>
      </c>
      <c r="E55" s="364">
        <v>2017</v>
      </c>
      <c r="F55" s="350" t="s">
        <v>428</v>
      </c>
      <c r="G55" s="195"/>
      <c r="H55" s="195">
        <v>28.103480000000001</v>
      </c>
      <c r="I55" s="195"/>
      <c r="J55" s="195"/>
      <c r="K55" s="195"/>
      <c r="L55" s="196">
        <f t="shared" si="10"/>
        <v>28.103480000000001</v>
      </c>
      <c r="M55" s="41" t="s">
        <v>32</v>
      </c>
      <c r="N55" s="360">
        <v>268028011</v>
      </c>
    </row>
    <row r="56" spans="1:14" ht="56.5" customHeight="1" x14ac:dyDescent="0.35">
      <c r="A56" s="350">
        <v>19</v>
      </c>
      <c r="B56" s="216" t="s">
        <v>152</v>
      </c>
      <c r="C56" s="360" t="s">
        <v>14</v>
      </c>
      <c r="D56" s="364" t="s">
        <v>4</v>
      </c>
      <c r="E56" s="364">
        <v>2016</v>
      </c>
      <c r="F56" s="360" t="s">
        <v>429</v>
      </c>
      <c r="G56" s="195">
        <v>15.080299999999999</v>
      </c>
      <c r="H56" s="195"/>
      <c r="I56" s="195"/>
      <c r="J56" s="195"/>
      <c r="K56" s="195"/>
      <c r="L56" s="196">
        <f t="shared" si="10"/>
        <v>15.080299999999999</v>
      </c>
      <c r="M56" s="41" t="s">
        <v>33</v>
      </c>
      <c r="N56" s="360">
        <v>268113000</v>
      </c>
    </row>
    <row r="57" spans="1:14" ht="56.5" customHeight="1" x14ac:dyDescent="0.35">
      <c r="A57" s="350">
        <v>20</v>
      </c>
      <c r="B57" s="216" t="s">
        <v>153</v>
      </c>
      <c r="C57" s="360" t="s">
        <v>14</v>
      </c>
      <c r="D57" s="364" t="s">
        <v>4</v>
      </c>
      <c r="E57" s="364">
        <v>2016</v>
      </c>
      <c r="F57" s="360" t="s">
        <v>430</v>
      </c>
      <c r="G57" s="195">
        <v>20.32</v>
      </c>
      <c r="H57" s="195"/>
      <c r="I57" s="195"/>
      <c r="J57" s="195"/>
      <c r="K57" s="195"/>
      <c r="L57" s="196">
        <f t="shared" si="10"/>
        <v>20.32</v>
      </c>
      <c r="M57" s="41" t="s">
        <v>33</v>
      </c>
      <c r="N57" s="360">
        <v>268103000</v>
      </c>
    </row>
    <row r="58" spans="1:14" ht="56.5" customHeight="1" x14ac:dyDescent="0.35">
      <c r="A58" s="350">
        <v>21</v>
      </c>
      <c r="B58" s="216" t="s">
        <v>109</v>
      </c>
      <c r="C58" s="360" t="s">
        <v>14</v>
      </c>
      <c r="D58" s="364" t="s">
        <v>4</v>
      </c>
      <c r="E58" s="364">
        <v>2017</v>
      </c>
      <c r="F58" s="350" t="s">
        <v>428</v>
      </c>
      <c r="G58" s="195"/>
      <c r="H58" s="195">
        <f>77.701667+122</f>
        <v>199.70166699999999</v>
      </c>
      <c r="I58" s="195"/>
      <c r="J58" s="195"/>
      <c r="K58" s="195"/>
      <c r="L58" s="196">
        <f t="shared" si="10"/>
        <v>199.70166699999999</v>
      </c>
      <c r="M58" s="41" t="s">
        <v>33</v>
      </c>
      <c r="N58" s="360">
        <v>268107000</v>
      </c>
    </row>
    <row r="59" spans="1:14" ht="56.5" customHeight="1" x14ac:dyDescent="0.35">
      <c r="A59" s="350">
        <v>22</v>
      </c>
      <c r="B59" s="216" t="s">
        <v>112</v>
      </c>
      <c r="C59" s="360" t="s">
        <v>14</v>
      </c>
      <c r="D59" s="364" t="s">
        <v>4</v>
      </c>
      <c r="E59" s="364" t="s">
        <v>366</v>
      </c>
      <c r="F59" s="350" t="s">
        <v>428</v>
      </c>
      <c r="G59" s="195"/>
      <c r="H59" s="195">
        <v>129.26216751999999</v>
      </c>
      <c r="I59" s="195">
        <v>139.5</v>
      </c>
      <c r="J59" s="195">
        <f>65.3+527.5</f>
        <v>592.79999999999995</v>
      </c>
      <c r="K59" s="195"/>
      <c r="L59" s="196">
        <f t="shared" si="10"/>
        <v>861.56216752</v>
      </c>
      <c r="M59" s="41" t="s">
        <v>33</v>
      </c>
      <c r="N59" s="360">
        <v>268025015</v>
      </c>
    </row>
    <row r="60" spans="1:14" ht="56.5" customHeight="1" x14ac:dyDescent="0.35">
      <c r="A60" s="350">
        <v>23</v>
      </c>
      <c r="B60" s="216" t="s">
        <v>110</v>
      </c>
      <c r="C60" s="360" t="s">
        <v>14</v>
      </c>
      <c r="D60" s="364" t="s">
        <v>4</v>
      </c>
      <c r="E60" s="364" t="s">
        <v>420</v>
      </c>
      <c r="F60" s="350" t="s">
        <v>428</v>
      </c>
      <c r="G60" s="195"/>
      <c r="H60" s="195">
        <v>136.67885724999999</v>
      </c>
      <c r="I60" s="195">
        <v>97.5</v>
      </c>
      <c r="J60" s="195"/>
      <c r="K60" s="195"/>
      <c r="L60" s="196">
        <f t="shared" si="10"/>
        <v>234.17885724999999</v>
      </c>
      <c r="M60" s="41" t="s">
        <v>33</v>
      </c>
      <c r="N60" s="360">
        <v>268025015</v>
      </c>
    </row>
    <row r="61" spans="1:14" ht="56.5" customHeight="1" x14ac:dyDescent="0.35">
      <c r="A61" s="350">
        <v>24</v>
      </c>
      <c r="B61" s="216" t="s">
        <v>110</v>
      </c>
      <c r="C61" s="360" t="s">
        <v>14</v>
      </c>
      <c r="D61" s="364" t="s">
        <v>427</v>
      </c>
      <c r="E61" s="348">
        <v>2019</v>
      </c>
      <c r="F61" s="350" t="s">
        <v>428</v>
      </c>
      <c r="G61" s="195"/>
      <c r="H61" s="195"/>
      <c r="I61" s="195"/>
      <c r="J61" s="195">
        <f>471.3+6.7+21.6</f>
        <v>499.6</v>
      </c>
      <c r="K61" s="195"/>
      <c r="L61" s="196">
        <f t="shared" si="10"/>
        <v>499.6</v>
      </c>
      <c r="M61" s="41" t="s">
        <v>32</v>
      </c>
      <c r="N61" s="360">
        <v>268028011</v>
      </c>
    </row>
    <row r="62" spans="1:14" ht="56.5" customHeight="1" x14ac:dyDescent="0.35">
      <c r="A62" s="350">
        <v>25</v>
      </c>
      <c r="B62" s="216" t="s">
        <v>378</v>
      </c>
      <c r="C62" s="360" t="s">
        <v>14</v>
      </c>
      <c r="D62" s="364" t="s">
        <v>427</v>
      </c>
      <c r="E62" s="348" t="s">
        <v>510</v>
      </c>
      <c r="F62" s="349" t="s">
        <v>431</v>
      </c>
      <c r="G62" s="195"/>
      <c r="H62" s="195"/>
      <c r="I62" s="195"/>
      <c r="J62" s="222">
        <v>290.8</v>
      </c>
      <c r="K62" s="195">
        <v>106.113</v>
      </c>
      <c r="L62" s="196">
        <f t="shared" si="10"/>
        <v>396.91300000000001</v>
      </c>
      <c r="M62" s="41" t="s">
        <v>32</v>
      </c>
      <c r="N62" s="360">
        <v>268027011</v>
      </c>
    </row>
    <row r="63" spans="1:14" ht="56.5" customHeight="1" x14ac:dyDescent="0.35">
      <c r="A63" s="350">
        <v>26</v>
      </c>
      <c r="B63" s="216" t="s">
        <v>379</v>
      </c>
      <c r="C63" s="360" t="s">
        <v>14</v>
      </c>
      <c r="D63" s="364" t="s">
        <v>427</v>
      </c>
      <c r="E63" s="348" t="s">
        <v>510</v>
      </c>
      <c r="F63" s="349" t="s">
        <v>431</v>
      </c>
      <c r="G63" s="195"/>
      <c r="H63" s="195"/>
      <c r="I63" s="195"/>
      <c r="J63" s="222">
        <v>329.2</v>
      </c>
      <c r="K63" s="195">
        <v>531.54499999999996</v>
      </c>
      <c r="L63" s="196">
        <f t="shared" si="10"/>
        <v>860.74499999999989</v>
      </c>
      <c r="M63" s="41" t="s">
        <v>32</v>
      </c>
      <c r="N63" s="360">
        <v>268027011</v>
      </c>
    </row>
    <row r="64" spans="1:14" s="215" customFormat="1" ht="25" customHeight="1" x14ac:dyDescent="0.3">
      <c r="A64" s="474"/>
      <c r="B64" s="476" t="s">
        <v>106</v>
      </c>
      <c r="C64" s="474" t="s">
        <v>14</v>
      </c>
      <c r="D64" s="478"/>
      <c r="E64" s="474" t="s">
        <v>130</v>
      </c>
      <c r="F64" s="474" t="s">
        <v>428</v>
      </c>
      <c r="G64" s="218">
        <f>G73+G75+G77+G82+G88+G89+G90+G91+G92+G93+G94+G96+G97+G98+G99+G100+G102+G104+G105+G106+G107+G108+G109+G110+G111+G112+G113+G114+G115+G117+G118+G119+G120+G121+G122+G123+G125+G126+G127+G128+G129+G131+G132+G133+G134+G135+G136+G137+G138+G139+G140+G141+G142+G143+G144+G145+G146+G147+G148+G149+G150+G151+G152+G153+G154+G155+G156+G157+G158+G159+G160+G161+G162+G163+G164+G165+G166+G167+G168+G169+G170+G171+G172+G173+G175+G176+G177+G180</f>
        <v>577.6484999999999</v>
      </c>
      <c r="H64" s="218">
        <f t="shared" ref="H64:K64" si="11">H73+H75+H77+H82+H88+H89+H90+H91+H92+H93+H94+H96+H97+H98+H99+H100+H102+H104+H105+H106+H107+H108+H109+H110+H111+H112+H113+H114+H115+H117+H118+H119+H120+H121+H122+H123+H125+H126+H127+H128+H129+H131+H132+H133+H134+H135+H136+H137+H138+H139+H140+H141+H142+H143+H144+H145+H146+H147+H148+H149+H150+H151+H152+H153+H154+H155+H156+H157+H158+H159+H160+H161+H162+H163+H164+H165+H166+H167+H168+H169+H170+H171+H172+H173+H175+H176+H177+H180</f>
        <v>3281.45469632</v>
      </c>
      <c r="I64" s="218">
        <f t="shared" si="11"/>
        <v>15595.9</v>
      </c>
      <c r="J64" s="218">
        <f t="shared" si="11"/>
        <v>12293.899999999996</v>
      </c>
      <c r="K64" s="218">
        <f t="shared" si="11"/>
        <v>10961.871000000001</v>
      </c>
      <c r="L64" s="218">
        <f>G64+H64+I64+J64+K64</f>
        <v>42710.774196319995</v>
      </c>
      <c r="M64" s="219" t="s">
        <v>32</v>
      </c>
      <c r="N64" s="219"/>
    </row>
    <row r="65" spans="1:14" s="215" customFormat="1" ht="25" customHeight="1" x14ac:dyDescent="0.3">
      <c r="A65" s="475"/>
      <c r="B65" s="477"/>
      <c r="C65" s="475"/>
      <c r="D65" s="479"/>
      <c r="E65" s="475"/>
      <c r="F65" s="475"/>
      <c r="G65" s="217">
        <f>G66+G67+G68+G69+G70+G71+G72+G74+G76+G78+G79+G80+G81+G83+G84+G85+G86+G87+G95+G101+G103+G116+G124+G130+G174+G178+G179</f>
        <v>2275.1645839999996</v>
      </c>
      <c r="H65" s="217">
        <f t="shared" ref="H65:K65" si="12">H66+H67+H68+H69+H70+H71+H72+H74+H76+H78+H79+H80+H81+H83+H84+H85+H86+H87+H95+H101+H103+H116+H124+H130+H174+H178+H179</f>
        <v>2214.5492230499999</v>
      </c>
      <c r="I65" s="217">
        <f t="shared" si="12"/>
        <v>2681.172</v>
      </c>
      <c r="J65" s="217">
        <f t="shared" si="12"/>
        <v>54.317999999999998</v>
      </c>
      <c r="K65" s="217">
        <f t="shared" si="12"/>
        <v>620.12400000000002</v>
      </c>
      <c r="L65" s="218">
        <f>G65+H65+I65+J65+K65</f>
        <v>7845.3278070499991</v>
      </c>
      <c r="M65" s="219" t="s">
        <v>33</v>
      </c>
      <c r="N65" s="219"/>
    </row>
    <row r="66" spans="1:14" ht="56.5" customHeight="1" x14ac:dyDescent="0.35">
      <c r="A66" s="360">
        <v>27</v>
      </c>
      <c r="B66" s="216" t="s">
        <v>107</v>
      </c>
      <c r="C66" s="360" t="s">
        <v>14</v>
      </c>
      <c r="D66" s="364" t="s">
        <v>4</v>
      </c>
      <c r="E66" s="364" t="s">
        <v>416</v>
      </c>
      <c r="F66" s="350" t="s">
        <v>428</v>
      </c>
      <c r="G66" s="195">
        <v>235.096036</v>
      </c>
      <c r="H66" s="195"/>
      <c r="I66" s="195"/>
      <c r="J66" s="195">
        <v>3.6179999999999999</v>
      </c>
      <c r="K66" s="195"/>
      <c r="L66" s="196">
        <f t="shared" si="10"/>
        <v>238.71403599999999</v>
      </c>
      <c r="M66" s="41" t="s">
        <v>33</v>
      </c>
      <c r="N66" s="360">
        <v>268028015</v>
      </c>
    </row>
    <row r="67" spans="1:14" ht="56.5" customHeight="1" x14ac:dyDescent="0.35">
      <c r="A67" s="360">
        <v>28</v>
      </c>
      <c r="B67" s="216" t="s">
        <v>143</v>
      </c>
      <c r="C67" s="360" t="s">
        <v>14</v>
      </c>
      <c r="D67" s="364" t="s">
        <v>4</v>
      </c>
      <c r="E67" s="364" t="s">
        <v>511</v>
      </c>
      <c r="F67" s="350" t="s">
        <v>428</v>
      </c>
      <c r="G67" s="195">
        <v>281.224649</v>
      </c>
      <c r="H67" s="195">
        <v>620.68600000000004</v>
      </c>
      <c r="I67" s="195">
        <v>100.46599999999999</v>
      </c>
      <c r="J67" s="195"/>
      <c r="K67" s="195"/>
      <c r="L67" s="196">
        <f t="shared" si="10"/>
        <v>1002.376649</v>
      </c>
      <c r="M67" s="41" t="s">
        <v>33</v>
      </c>
      <c r="N67" s="360">
        <v>268025015</v>
      </c>
    </row>
    <row r="68" spans="1:14" ht="56.5" customHeight="1" x14ac:dyDescent="0.35">
      <c r="A68" s="360">
        <v>29</v>
      </c>
      <c r="B68" s="216" t="s">
        <v>108</v>
      </c>
      <c r="C68" s="360" t="s">
        <v>14</v>
      </c>
      <c r="D68" s="364" t="s">
        <v>4</v>
      </c>
      <c r="E68" s="364" t="s">
        <v>511</v>
      </c>
      <c r="F68" s="350" t="s">
        <v>428</v>
      </c>
      <c r="G68" s="195">
        <f>131.248842+195.432638</f>
        <v>326.68147999999997</v>
      </c>
      <c r="H68" s="195">
        <v>195.17878271999999</v>
      </c>
      <c r="I68" s="195">
        <v>170.3</v>
      </c>
      <c r="J68" s="195"/>
      <c r="K68" s="195"/>
      <c r="L68" s="196">
        <f t="shared" si="10"/>
        <v>692.16026271999999</v>
      </c>
      <c r="M68" s="41" t="s">
        <v>33</v>
      </c>
      <c r="N68" s="360">
        <v>268025015</v>
      </c>
    </row>
    <row r="69" spans="1:14" ht="56.5" customHeight="1" x14ac:dyDescent="0.35">
      <c r="A69" s="360">
        <v>30</v>
      </c>
      <c r="B69" s="216" t="s">
        <v>109</v>
      </c>
      <c r="C69" s="360" t="s">
        <v>14</v>
      </c>
      <c r="D69" s="364" t="s">
        <v>4</v>
      </c>
      <c r="E69" s="364" t="s">
        <v>511</v>
      </c>
      <c r="F69" s="350" t="s">
        <v>428</v>
      </c>
      <c r="G69" s="195">
        <v>168.78221300000001</v>
      </c>
      <c r="H69" s="195">
        <v>176.76855631999999</v>
      </c>
      <c r="I69" s="195">
        <v>239.2</v>
      </c>
      <c r="J69" s="195"/>
      <c r="K69" s="195"/>
      <c r="L69" s="196">
        <f t="shared" si="10"/>
        <v>584.75076932000002</v>
      </c>
      <c r="M69" s="41" t="s">
        <v>33</v>
      </c>
      <c r="N69" s="360">
        <v>268025015</v>
      </c>
    </row>
    <row r="70" spans="1:14" ht="56.5" customHeight="1" x14ac:dyDescent="0.35">
      <c r="A70" s="360">
        <v>31</v>
      </c>
      <c r="B70" s="216" t="s">
        <v>110</v>
      </c>
      <c r="C70" s="360" t="s">
        <v>14</v>
      </c>
      <c r="D70" s="364" t="s">
        <v>4</v>
      </c>
      <c r="E70" s="364" t="s">
        <v>418</v>
      </c>
      <c r="F70" s="350" t="s">
        <v>428</v>
      </c>
      <c r="G70" s="195">
        <f>100.473935+116.878</f>
        <v>217.351935</v>
      </c>
      <c r="H70" s="195">
        <f>188.65+258.822</f>
        <v>447.47199999999998</v>
      </c>
      <c r="I70" s="195"/>
      <c r="J70" s="195">
        <v>2.9</v>
      </c>
      <c r="K70" s="195"/>
      <c r="L70" s="196">
        <f t="shared" si="10"/>
        <v>667.72393499999998</v>
      </c>
      <c r="M70" s="41" t="s">
        <v>33</v>
      </c>
      <c r="N70" s="360">
        <v>268028015</v>
      </c>
    </row>
    <row r="71" spans="1:14" ht="56.5" customHeight="1" x14ac:dyDescent="0.35">
      <c r="A71" s="360">
        <v>32</v>
      </c>
      <c r="B71" s="216" t="s">
        <v>111</v>
      </c>
      <c r="C71" s="360" t="s">
        <v>14</v>
      </c>
      <c r="D71" s="364" t="s">
        <v>4</v>
      </c>
      <c r="E71" s="364" t="s">
        <v>417</v>
      </c>
      <c r="F71" s="350" t="s">
        <v>428</v>
      </c>
      <c r="G71" s="195">
        <v>295.57228300000003</v>
      </c>
      <c r="H71" s="195"/>
      <c r="I71" s="195">
        <v>51</v>
      </c>
      <c r="J71" s="195">
        <f>2.2+2+4.6</f>
        <v>8.8000000000000007</v>
      </c>
      <c r="K71" s="195"/>
      <c r="L71" s="196">
        <f t="shared" si="10"/>
        <v>355.37228300000004</v>
      </c>
      <c r="M71" s="41" t="s">
        <v>33</v>
      </c>
      <c r="N71" s="360">
        <v>268028015</v>
      </c>
    </row>
    <row r="72" spans="1:14" ht="56.5" customHeight="1" x14ac:dyDescent="0.35">
      <c r="A72" s="360">
        <v>33</v>
      </c>
      <c r="B72" s="216" t="s">
        <v>112</v>
      </c>
      <c r="C72" s="360" t="s">
        <v>14</v>
      </c>
      <c r="D72" s="364" t="s">
        <v>4</v>
      </c>
      <c r="E72" s="364" t="s">
        <v>416</v>
      </c>
      <c r="F72" s="350" t="s">
        <v>428</v>
      </c>
      <c r="G72" s="195">
        <v>145.62</v>
      </c>
      <c r="H72" s="195"/>
      <c r="I72" s="195"/>
      <c r="J72" s="195">
        <v>1.5</v>
      </c>
      <c r="K72" s="195"/>
      <c r="L72" s="196">
        <f t="shared" si="10"/>
        <v>147.12</v>
      </c>
      <c r="M72" s="41" t="s">
        <v>33</v>
      </c>
      <c r="N72" s="360">
        <v>268028015</v>
      </c>
    </row>
    <row r="73" spans="1:14" ht="56.5" customHeight="1" x14ac:dyDescent="0.35">
      <c r="A73" s="360">
        <v>34</v>
      </c>
      <c r="B73" s="216" t="s">
        <v>112</v>
      </c>
      <c r="C73" s="360" t="s">
        <v>14</v>
      </c>
      <c r="D73" s="364" t="s">
        <v>427</v>
      </c>
      <c r="E73" s="364" t="s">
        <v>366</v>
      </c>
      <c r="F73" s="350" t="s">
        <v>428</v>
      </c>
      <c r="G73" s="195"/>
      <c r="H73" s="195">
        <v>397.6</v>
      </c>
      <c r="I73" s="195">
        <v>174.4</v>
      </c>
      <c r="J73" s="195">
        <v>256.60000000000002</v>
      </c>
      <c r="K73" s="195"/>
      <c r="L73" s="196">
        <f t="shared" si="10"/>
        <v>828.6</v>
      </c>
      <c r="M73" s="41" t="s">
        <v>32</v>
      </c>
      <c r="N73" s="360">
        <v>268028011</v>
      </c>
    </row>
    <row r="74" spans="1:14" ht="56.5" customHeight="1" x14ac:dyDescent="0.35">
      <c r="A74" s="360">
        <v>35</v>
      </c>
      <c r="B74" s="216" t="s">
        <v>113</v>
      </c>
      <c r="C74" s="360" t="s">
        <v>14</v>
      </c>
      <c r="D74" s="364" t="s">
        <v>4</v>
      </c>
      <c r="E74" s="364" t="s">
        <v>421</v>
      </c>
      <c r="F74" s="350" t="s">
        <v>428</v>
      </c>
      <c r="G74" s="195"/>
      <c r="H74" s="195">
        <v>149.87899999999999</v>
      </c>
      <c r="I74" s="195"/>
      <c r="J74" s="195">
        <v>2.6</v>
      </c>
      <c r="K74" s="195"/>
      <c r="L74" s="196">
        <f t="shared" si="10"/>
        <v>152.47899999999998</v>
      </c>
      <c r="M74" s="41" t="s">
        <v>33</v>
      </c>
      <c r="N74" s="360">
        <v>268028015</v>
      </c>
    </row>
    <row r="75" spans="1:14" ht="56.5" customHeight="1" x14ac:dyDescent="0.35">
      <c r="A75" s="360">
        <v>36</v>
      </c>
      <c r="B75" s="216" t="s">
        <v>380</v>
      </c>
      <c r="C75" s="360" t="s">
        <v>14</v>
      </c>
      <c r="D75" s="364" t="s">
        <v>427</v>
      </c>
      <c r="E75" s="364">
        <v>2019</v>
      </c>
      <c r="F75" s="350" t="s">
        <v>428</v>
      </c>
      <c r="G75" s="195"/>
      <c r="H75" s="195"/>
      <c r="I75" s="195"/>
      <c r="J75" s="195">
        <v>402.7</v>
      </c>
      <c r="K75" s="195"/>
      <c r="L75" s="196">
        <f t="shared" si="10"/>
        <v>402.7</v>
      </c>
      <c r="M75" s="41" t="s">
        <v>32</v>
      </c>
      <c r="N75" s="360">
        <v>268028011</v>
      </c>
    </row>
    <row r="76" spans="1:14" ht="56.5" customHeight="1" x14ac:dyDescent="0.35">
      <c r="A76" s="360">
        <v>37</v>
      </c>
      <c r="B76" s="216" t="s">
        <v>204</v>
      </c>
      <c r="C76" s="360" t="s">
        <v>14</v>
      </c>
      <c r="D76" s="364" t="s">
        <v>427</v>
      </c>
      <c r="E76" s="364">
        <v>2019</v>
      </c>
      <c r="F76" s="350" t="s">
        <v>428</v>
      </c>
      <c r="G76" s="195"/>
      <c r="H76" s="195"/>
      <c r="I76" s="195"/>
      <c r="J76" s="195">
        <v>2.1</v>
      </c>
      <c r="K76" s="195"/>
      <c r="L76" s="196">
        <f t="shared" si="10"/>
        <v>2.1</v>
      </c>
      <c r="M76" s="41" t="s">
        <v>33</v>
      </c>
      <c r="N76" s="360">
        <v>268028015</v>
      </c>
    </row>
    <row r="77" spans="1:14" ht="56.5" customHeight="1" x14ac:dyDescent="0.35">
      <c r="A77" s="360">
        <v>38</v>
      </c>
      <c r="B77" s="216" t="s">
        <v>204</v>
      </c>
      <c r="C77" s="360" t="s">
        <v>14</v>
      </c>
      <c r="D77" s="364" t="s">
        <v>427</v>
      </c>
      <c r="E77" s="364" t="s">
        <v>343</v>
      </c>
      <c r="F77" s="350" t="s">
        <v>428</v>
      </c>
      <c r="G77" s="195"/>
      <c r="H77" s="195"/>
      <c r="I77" s="195"/>
      <c r="J77" s="195">
        <v>741.2</v>
      </c>
      <c r="K77" s="195">
        <v>686.96500000000003</v>
      </c>
      <c r="L77" s="196">
        <f t="shared" si="10"/>
        <v>1428.165</v>
      </c>
      <c r="M77" s="41" t="s">
        <v>32</v>
      </c>
      <c r="N77" s="360">
        <v>268028011</v>
      </c>
    </row>
    <row r="78" spans="1:14" ht="56.5" customHeight="1" x14ac:dyDescent="0.35">
      <c r="A78" s="360">
        <v>39</v>
      </c>
      <c r="B78" s="216" t="s">
        <v>103</v>
      </c>
      <c r="C78" s="360" t="s">
        <v>14</v>
      </c>
      <c r="D78" s="364" t="s">
        <v>4</v>
      </c>
      <c r="E78" s="364" t="s">
        <v>419</v>
      </c>
      <c r="F78" s="350" t="s">
        <v>428</v>
      </c>
      <c r="G78" s="195">
        <v>120.753792</v>
      </c>
      <c r="H78" s="195">
        <v>178.655</v>
      </c>
      <c r="I78" s="195"/>
      <c r="J78" s="195"/>
      <c r="K78" s="195"/>
      <c r="L78" s="196">
        <f t="shared" si="10"/>
        <v>299.40879200000001</v>
      </c>
      <c r="M78" s="41" t="s">
        <v>33</v>
      </c>
      <c r="N78" s="360">
        <v>268025015</v>
      </c>
    </row>
    <row r="79" spans="1:14" ht="56.5" customHeight="1" x14ac:dyDescent="0.35">
      <c r="A79" s="360">
        <v>40</v>
      </c>
      <c r="B79" s="216" t="s">
        <v>114</v>
      </c>
      <c r="C79" s="360" t="s">
        <v>14</v>
      </c>
      <c r="D79" s="364" t="s">
        <v>4</v>
      </c>
      <c r="E79" s="364" t="s">
        <v>417</v>
      </c>
      <c r="F79" s="350" t="s">
        <v>428</v>
      </c>
      <c r="G79" s="195">
        <v>165.98630700000001</v>
      </c>
      <c r="H79" s="195"/>
      <c r="I79" s="195">
        <v>249.56399999999999</v>
      </c>
      <c r="J79" s="195">
        <v>4.5</v>
      </c>
      <c r="K79" s="195"/>
      <c r="L79" s="196">
        <f t="shared" si="10"/>
        <v>420.05030699999998</v>
      </c>
      <c r="M79" s="41" t="s">
        <v>33</v>
      </c>
      <c r="N79" s="360">
        <v>268028015</v>
      </c>
    </row>
    <row r="80" spans="1:14" ht="56.5" customHeight="1" x14ac:dyDescent="0.35">
      <c r="A80" s="360">
        <v>41</v>
      </c>
      <c r="B80" s="216" t="s">
        <v>115</v>
      </c>
      <c r="C80" s="360" t="s">
        <v>14</v>
      </c>
      <c r="D80" s="364" t="s">
        <v>4</v>
      </c>
      <c r="E80" s="364" t="s">
        <v>415</v>
      </c>
      <c r="F80" s="350" t="s">
        <v>428</v>
      </c>
      <c r="G80" s="195">
        <v>119.49326600000001</v>
      </c>
      <c r="H80" s="195"/>
      <c r="I80" s="195">
        <v>378.37900000000002</v>
      </c>
      <c r="J80" s="195"/>
      <c r="K80" s="195"/>
      <c r="L80" s="196">
        <f t="shared" si="10"/>
        <v>497.87226600000002</v>
      </c>
      <c r="M80" s="41" t="s">
        <v>33</v>
      </c>
      <c r="N80" s="360">
        <v>268025015</v>
      </c>
    </row>
    <row r="81" spans="1:14" ht="56.5" customHeight="1" x14ac:dyDescent="0.35">
      <c r="A81" s="360">
        <v>42</v>
      </c>
      <c r="B81" s="216" t="s">
        <v>116</v>
      </c>
      <c r="C81" s="360" t="s">
        <v>14</v>
      </c>
      <c r="D81" s="364" t="s">
        <v>4</v>
      </c>
      <c r="E81" s="364" t="s">
        <v>417</v>
      </c>
      <c r="F81" s="350" t="s">
        <v>428</v>
      </c>
      <c r="G81" s="195">
        <v>111.57862299999999</v>
      </c>
      <c r="H81" s="195"/>
      <c r="I81" s="195">
        <v>231.279</v>
      </c>
      <c r="J81" s="195">
        <v>4.0999999999999996</v>
      </c>
      <c r="K81" s="195"/>
      <c r="L81" s="196">
        <f t="shared" si="10"/>
        <v>346.95762300000001</v>
      </c>
      <c r="M81" s="41" t="s">
        <v>33</v>
      </c>
      <c r="N81" s="360">
        <v>268028015</v>
      </c>
    </row>
    <row r="82" spans="1:14" ht="56.5" customHeight="1" x14ac:dyDescent="0.35">
      <c r="A82" s="360">
        <v>43</v>
      </c>
      <c r="B82" s="216" t="s">
        <v>512</v>
      </c>
      <c r="C82" s="360" t="s">
        <v>14</v>
      </c>
      <c r="D82" s="364" t="s">
        <v>427</v>
      </c>
      <c r="E82" s="364">
        <v>2020</v>
      </c>
      <c r="F82" s="350" t="s">
        <v>428</v>
      </c>
      <c r="G82" s="195"/>
      <c r="H82" s="195"/>
      <c r="I82" s="195"/>
      <c r="J82" s="195"/>
      <c r="K82" s="195">
        <v>616.78599999999994</v>
      </c>
      <c r="L82" s="196">
        <f t="shared" si="10"/>
        <v>616.78599999999994</v>
      </c>
      <c r="M82" s="41" t="s">
        <v>32</v>
      </c>
      <c r="N82" s="360">
        <v>268028011</v>
      </c>
    </row>
    <row r="83" spans="1:14" ht="56.5" customHeight="1" x14ac:dyDescent="0.35">
      <c r="A83" s="360">
        <v>44</v>
      </c>
      <c r="B83" s="216" t="s">
        <v>117</v>
      </c>
      <c r="C83" s="360" t="s">
        <v>14</v>
      </c>
      <c r="D83" s="364" t="s">
        <v>4</v>
      </c>
      <c r="E83" s="364" t="s">
        <v>366</v>
      </c>
      <c r="F83" s="350" t="s">
        <v>428</v>
      </c>
      <c r="G83" s="195"/>
      <c r="H83" s="195">
        <v>145.05099999999999</v>
      </c>
      <c r="I83" s="195">
        <v>437.38400000000001</v>
      </c>
      <c r="J83" s="195">
        <f>4+1.1</f>
        <v>5.0999999999999996</v>
      </c>
      <c r="K83" s="195"/>
      <c r="L83" s="196">
        <f t="shared" si="10"/>
        <v>587.53499999999997</v>
      </c>
      <c r="M83" s="41" t="s">
        <v>33</v>
      </c>
      <c r="N83" s="360">
        <v>268025015</v>
      </c>
    </row>
    <row r="84" spans="1:14" ht="56.5" customHeight="1" x14ac:dyDescent="0.35">
      <c r="A84" s="360">
        <v>45</v>
      </c>
      <c r="B84" s="216" t="s">
        <v>120</v>
      </c>
      <c r="C84" s="360" t="s">
        <v>14</v>
      </c>
      <c r="D84" s="364" t="s">
        <v>4</v>
      </c>
      <c r="E84" s="364">
        <v>2016</v>
      </c>
      <c r="F84" s="360" t="s">
        <v>432</v>
      </c>
      <c r="G84" s="195">
        <v>73.08</v>
      </c>
      <c r="H84" s="195"/>
      <c r="I84" s="195"/>
      <c r="J84" s="195"/>
      <c r="K84" s="195"/>
      <c r="L84" s="196">
        <f t="shared" si="10"/>
        <v>73.08</v>
      </c>
      <c r="M84" s="41" t="s">
        <v>33</v>
      </c>
      <c r="N84" s="360">
        <v>268113000</v>
      </c>
    </row>
    <row r="85" spans="1:14" ht="56.5" customHeight="1" x14ac:dyDescent="0.35">
      <c r="A85" s="360">
        <v>46</v>
      </c>
      <c r="B85" s="216" t="s">
        <v>144</v>
      </c>
      <c r="C85" s="360" t="s">
        <v>14</v>
      </c>
      <c r="D85" s="364" t="s">
        <v>4</v>
      </c>
      <c r="E85" s="364">
        <v>2016</v>
      </c>
      <c r="F85" s="360" t="s">
        <v>433</v>
      </c>
      <c r="G85" s="195">
        <v>13.944000000000001</v>
      </c>
      <c r="H85" s="195"/>
      <c r="I85" s="195"/>
      <c r="J85" s="195"/>
      <c r="K85" s="212"/>
      <c r="L85" s="196">
        <f t="shared" si="10"/>
        <v>13.944000000000001</v>
      </c>
      <c r="M85" s="41" t="s">
        <v>33</v>
      </c>
      <c r="N85" s="360">
        <v>268113000</v>
      </c>
    </row>
    <row r="86" spans="1:14" s="215" customFormat="1" ht="56.5" customHeight="1" x14ac:dyDescent="0.3">
      <c r="A86" s="360">
        <v>47</v>
      </c>
      <c r="B86" s="216" t="s">
        <v>177</v>
      </c>
      <c r="C86" s="360" t="s">
        <v>14</v>
      </c>
      <c r="D86" s="364" t="s">
        <v>4</v>
      </c>
      <c r="E86" s="364" t="s">
        <v>366</v>
      </c>
      <c r="F86" s="350" t="s">
        <v>428</v>
      </c>
      <c r="G86" s="195"/>
      <c r="H86" s="195">
        <v>160.88695536</v>
      </c>
      <c r="I86" s="195">
        <v>744.6</v>
      </c>
      <c r="J86" s="195">
        <v>3.1</v>
      </c>
      <c r="K86" s="195"/>
      <c r="L86" s="196">
        <f t="shared" si="10"/>
        <v>908.58695536000005</v>
      </c>
      <c r="M86" s="41" t="s">
        <v>33</v>
      </c>
      <c r="N86" s="360">
        <v>268028015</v>
      </c>
    </row>
    <row r="87" spans="1:14" s="215" customFormat="1" ht="56.5" customHeight="1" x14ac:dyDescent="0.3">
      <c r="A87" s="360">
        <v>48</v>
      </c>
      <c r="B87" s="216" t="s">
        <v>178</v>
      </c>
      <c r="C87" s="360" t="s">
        <v>14</v>
      </c>
      <c r="D87" s="364" t="s">
        <v>4</v>
      </c>
      <c r="E87" s="364">
        <v>2017</v>
      </c>
      <c r="F87" s="350" t="s">
        <v>428</v>
      </c>
      <c r="G87" s="195"/>
      <c r="H87" s="195">
        <v>139.97192865</v>
      </c>
      <c r="I87" s="195"/>
      <c r="J87" s="195"/>
      <c r="K87" s="195"/>
      <c r="L87" s="196">
        <f t="shared" si="10"/>
        <v>139.97192865</v>
      </c>
      <c r="M87" s="41" t="s">
        <v>33</v>
      </c>
      <c r="N87" s="360">
        <v>268025015</v>
      </c>
    </row>
    <row r="88" spans="1:14" ht="56.5" customHeight="1" x14ac:dyDescent="0.35">
      <c r="A88" s="360">
        <v>49</v>
      </c>
      <c r="B88" s="216" t="s">
        <v>111</v>
      </c>
      <c r="C88" s="360" t="s">
        <v>14</v>
      </c>
      <c r="D88" s="364" t="s">
        <v>4</v>
      </c>
      <c r="E88" s="364" t="s">
        <v>130</v>
      </c>
      <c r="F88" s="350" t="s">
        <v>428</v>
      </c>
      <c r="G88" s="195">
        <v>85.095100000000002</v>
      </c>
      <c r="H88" s="195">
        <v>843.4</v>
      </c>
      <c r="I88" s="195">
        <v>1681.7</v>
      </c>
      <c r="J88" s="195">
        <f>300+370+719.6+451.3</f>
        <v>1840.8999999999999</v>
      </c>
      <c r="K88" s="195">
        <f>326.055+720.54</f>
        <v>1046.595</v>
      </c>
      <c r="L88" s="196">
        <f t="shared" si="10"/>
        <v>5497.6900999999998</v>
      </c>
      <c r="M88" s="41" t="s">
        <v>32</v>
      </c>
      <c r="N88" s="360">
        <v>268028011</v>
      </c>
    </row>
    <row r="89" spans="1:14" ht="56.5" customHeight="1" x14ac:dyDescent="0.35">
      <c r="A89" s="360">
        <v>50</v>
      </c>
      <c r="B89" s="216" t="s">
        <v>154</v>
      </c>
      <c r="C89" s="360" t="s">
        <v>14</v>
      </c>
      <c r="D89" s="364" t="s">
        <v>4</v>
      </c>
      <c r="E89" s="364">
        <v>2016</v>
      </c>
      <c r="F89" s="350" t="s">
        <v>428</v>
      </c>
      <c r="G89" s="195">
        <v>40</v>
      </c>
      <c r="H89" s="195"/>
      <c r="I89" s="195"/>
      <c r="J89" s="195"/>
      <c r="K89" s="195"/>
      <c r="L89" s="196">
        <f t="shared" si="10"/>
        <v>40</v>
      </c>
      <c r="M89" s="41" t="s">
        <v>32</v>
      </c>
      <c r="N89" s="360">
        <v>268028011</v>
      </c>
    </row>
    <row r="90" spans="1:14" s="215" customFormat="1" ht="56.5" customHeight="1" x14ac:dyDescent="0.3">
      <c r="A90" s="360">
        <v>51</v>
      </c>
      <c r="B90" s="216" t="s">
        <v>102</v>
      </c>
      <c r="C90" s="360" t="s">
        <v>14</v>
      </c>
      <c r="D90" s="364" t="s">
        <v>4</v>
      </c>
      <c r="E90" s="364" t="s">
        <v>415</v>
      </c>
      <c r="F90" s="350" t="s">
        <v>428</v>
      </c>
      <c r="G90" s="195">
        <v>146.4357</v>
      </c>
      <c r="H90" s="195"/>
      <c r="I90" s="195">
        <v>913.9</v>
      </c>
      <c r="J90" s="195"/>
      <c r="K90" s="195"/>
      <c r="L90" s="196">
        <f t="shared" si="10"/>
        <v>1060.3357000000001</v>
      </c>
      <c r="M90" s="41" t="s">
        <v>32</v>
      </c>
      <c r="N90" s="360">
        <v>268028011</v>
      </c>
    </row>
    <row r="91" spans="1:14" s="215" customFormat="1" ht="56.5" customHeight="1" x14ac:dyDescent="0.3">
      <c r="A91" s="360">
        <v>52</v>
      </c>
      <c r="B91" s="216" t="s">
        <v>101</v>
      </c>
      <c r="C91" s="360" t="s">
        <v>14</v>
      </c>
      <c r="D91" s="364" t="s">
        <v>4</v>
      </c>
      <c r="E91" s="364">
        <v>2016</v>
      </c>
      <c r="F91" s="350" t="s">
        <v>428</v>
      </c>
      <c r="G91" s="195">
        <v>29.988800000000001</v>
      </c>
      <c r="H91" s="195"/>
      <c r="I91" s="195"/>
      <c r="J91" s="195"/>
      <c r="K91" s="195"/>
      <c r="L91" s="196">
        <f t="shared" si="10"/>
        <v>29.988800000000001</v>
      </c>
      <c r="M91" s="41" t="s">
        <v>32</v>
      </c>
      <c r="N91" s="360">
        <v>268028011</v>
      </c>
    </row>
    <row r="92" spans="1:14" ht="56.5" customHeight="1" x14ac:dyDescent="0.35">
      <c r="A92" s="360">
        <v>53</v>
      </c>
      <c r="B92" s="216" t="s">
        <v>119</v>
      </c>
      <c r="C92" s="360" t="s">
        <v>14</v>
      </c>
      <c r="D92" s="364" t="s">
        <v>4</v>
      </c>
      <c r="E92" s="364">
        <v>2016</v>
      </c>
      <c r="F92" s="350" t="s">
        <v>428</v>
      </c>
      <c r="G92" s="195">
        <v>35</v>
      </c>
      <c r="H92" s="195"/>
      <c r="I92" s="195"/>
      <c r="J92" s="195"/>
      <c r="K92" s="195"/>
      <c r="L92" s="196">
        <f t="shared" si="10"/>
        <v>35</v>
      </c>
      <c r="M92" s="41" t="s">
        <v>32</v>
      </c>
      <c r="N92" s="360">
        <v>268028011</v>
      </c>
    </row>
    <row r="93" spans="1:14" ht="56.5" customHeight="1" x14ac:dyDescent="0.35">
      <c r="A93" s="360">
        <v>54</v>
      </c>
      <c r="B93" s="216" t="s">
        <v>155</v>
      </c>
      <c r="C93" s="360" t="s">
        <v>14</v>
      </c>
      <c r="D93" s="364" t="s">
        <v>4</v>
      </c>
      <c r="E93" s="364">
        <v>2016</v>
      </c>
      <c r="F93" s="360" t="s">
        <v>434</v>
      </c>
      <c r="G93" s="195">
        <v>13.020099999999999</v>
      </c>
      <c r="H93" s="195"/>
      <c r="I93" s="195"/>
      <c r="J93" s="195"/>
      <c r="K93" s="195"/>
      <c r="L93" s="196">
        <f t="shared" si="10"/>
        <v>13.020099999999999</v>
      </c>
      <c r="M93" s="41" t="s">
        <v>32</v>
      </c>
      <c r="N93" s="360">
        <v>268027011</v>
      </c>
    </row>
    <row r="94" spans="1:14" ht="56.5" customHeight="1" x14ac:dyDescent="0.35">
      <c r="A94" s="360">
        <v>55</v>
      </c>
      <c r="B94" s="216" t="s">
        <v>205</v>
      </c>
      <c r="C94" s="360" t="s">
        <v>14</v>
      </c>
      <c r="D94" s="364" t="s">
        <v>427</v>
      </c>
      <c r="E94" s="364" t="s">
        <v>367</v>
      </c>
      <c r="F94" s="350" t="s">
        <v>428</v>
      </c>
      <c r="G94" s="195"/>
      <c r="H94" s="195"/>
      <c r="I94" s="195">
        <v>7456.4</v>
      </c>
      <c r="J94" s="195">
        <v>295.2</v>
      </c>
      <c r="K94" s="195">
        <v>271.68299999999999</v>
      </c>
      <c r="L94" s="196">
        <f t="shared" si="10"/>
        <v>8023.2829999999994</v>
      </c>
      <c r="M94" s="41" t="s">
        <v>32</v>
      </c>
      <c r="N94" s="360">
        <v>268028011</v>
      </c>
    </row>
    <row r="95" spans="1:14" ht="56.5" customHeight="1" x14ac:dyDescent="0.35">
      <c r="A95" s="360">
        <v>56</v>
      </c>
      <c r="B95" s="216" t="s">
        <v>205</v>
      </c>
      <c r="C95" s="360" t="s">
        <v>14</v>
      </c>
      <c r="D95" s="364" t="s">
        <v>427</v>
      </c>
      <c r="E95" s="364">
        <v>2019</v>
      </c>
      <c r="F95" s="350" t="s">
        <v>428</v>
      </c>
      <c r="G95" s="195"/>
      <c r="H95" s="195"/>
      <c r="I95" s="195"/>
      <c r="J95" s="195">
        <v>1.8</v>
      </c>
      <c r="K95" s="195"/>
      <c r="L95" s="196">
        <f t="shared" si="10"/>
        <v>1.8</v>
      </c>
      <c r="M95" s="41" t="s">
        <v>33</v>
      </c>
      <c r="N95" s="360">
        <v>268028015</v>
      </c>
    </row>
    <row r="96" spans="1:14" ht="56.5" customHeight="1" x14ac:dyDescent="0.35">
      <c r="A96" s="360">
        <v>57</v>
      </c>
      <c r="B96" s="216" t="s">
        <v>117</v>
      </c>
      <c r="C96" s="360" t="s">
        <v>14</v>
      </c>
      <c r="D96" s="364" t="s">
        <v>427</v>
      </c>
      <c r="E96" s="364" t="s">
        <v>422</v>
      </c>
      <c r="F96" s="350" t="s">
        <v>428</v>
      </c>
      <c r="G96" s="195"/>
      <c r="H96" s="195"/>
      <c r="I96" s="195">
        <v>157.4</v>
      </c>
      <c r="J96" s="195">
        <v>761.5</v>
      </c>
      <c r="K96" s="195"/>
      <c r="L96" s="196">
        <f t="shared" si="10"/>
        <v>918.9</v>
      </c>
      <c r="M96" s="41" t="s">
        <v>32</v>
      </c>
      <c r="N96" s="360">
        <v>268028011</v>
      </c>
    </row>
    <row r="97" spans="1:14" ht="56.5" customHeight="1" x14ac:dyDescent="0.35">
      <c r="A97" s="360">
        <v>58</v>
      </c>
      <c r="B97" s="216" t="s">
        <v>513</v>
      </c>
      <c r="C97" s="360" t="s">
        <v>14</v>
      </c>
      <c r="D97" s="364" t="s">
        <v>427</v>
      </c>
      <c r="E97" s="364">
        <v>2020</v>
      </c>
      <c r="F97" s="350" t="s">
        <v>428</v>
      </c>
      <c r="G97" s="195"/>
      <c r="H97" s="195"/>
      <c r="I97" s="195"/>
      <c r="J97" s="195"/>
      <c r="K97" s="195">
        <v>552.471</v>
      </c>
      <c r="L97" s="196">
        <f t="shared" si="10"/>
        <v>552.471</v>
      </c>
      <c r="M97" s="41" t="s">
        <v>32</v>
      </c>
      <c r="N97" s="360">
        <v>268028011</v>
      </c>
    </row>
    <row r="98" spans="1:14" ht="56.5" customHeight="1" x14ac:dyDescent="0.35">
      <c r="A98" s="360">
        <v>59</v>
      </c>
      <c r="B98" s="216" t="s">
        <v>178</v>
      </c>
      <c r="C98" s="360" t="s">
        <v>14</v>
      </c>
      <c r="D98" s="364" t="s">
        <v>427</v>
      </c>
      <c r="E98" s="364" t="s">
        <v>423</v>
      </c>
      <c r="F98" s="350" t="s">
        <v>428</v>
      </c>
      <c r="G98" s="195"/>
      <c r="H98" s="195"/>
      <c r="I98" s="195">
        <v>131</v>
      </c>
      <c r="J98" s="195"/>
      <c r="K98" s="195">
        <v>552.41999999999996</v>
      </c>
      <c r="L98" s="196">
        <f t="shared" si="10"/>
        <v>683.42</v>
      </c>
      <c r="M98" s="41" t="s">
        <v>32</v>
      </c>
      <c r="N98" s="360">
        <v>268102011</v>
      </c>
    </row>
    <row r="99" spans="1:14" ht="56.5" customHeight="1" x14ac:dyDescent="0.35">
      <c r="A99" s="360">
        <v>60</v>
      </c>
      <c r="B99" s="216" t="s">
        <v>110</v>
      </c>
      <c r="C99" s="360" t="s">
        <v>14</v>
      </c>
      <c r="D99" s="364" t="s">
        <v>427</v>
      </c>
      <c r="E99" s="364" t="s">
        <v>367</v>
      </c>
      <c r="F99" s="350" t="s">
        <v>428</v>
      </c>
      <c r="G99" s="195"/>
      <c r="H99" s="195"/>
      <c r="I99" s="195">
        <v>519.70000000000005</v>
      </c>
      <c r="J99" s="195">
        <v>459.9</v>
      </c>
      <c r="K99" s="195">
        <v>507.48899999999998</v>
      </c>
      <c r="L99" s="196">
        <f t="shared" si="10"/>
        <v>1487.0889999999999</v>
      </c>
      <c r="M99" s="41" t="s">
        <v>32</v>
      </c>
      <c r="N99" s="360">
        <v>268028011</v>
      </c>
    </row>
    <row r="100" spans="1:14" ht="56.5" customHeight="1" x14ac:dyDescent="0.35">
      <c r="A100" s="360">
        <v>61</v>
      </c>
      <c r="B100" s="216" t="s">
        <v>381</v>
      </c>
      <c r="C100" s="360" t="s">
        <v>14</v>
      </c>
      <c r="D100" s="364" t="s">
        <v>427</v>
      </c>
      <c r="E100" s="364">
        <v>2019</v>
      </c>
      <c r="F100" s="350" t="s">
        <v>428</v>
      </c>
      <c r="G100" s="195"/>
      <c r="H100" s="195"/>
      <c r="I100" s="195"/>
      <c r="J100" s="195">
        <v>600</v>
      </c>
      <c r="K100" s="195"/>
      <c r="L100" s="196">
        <f t="shared" si="10"/>
        <v>600</v>
      </c>
      <c r="M100" s="41" t="s">
        <v>32</v>
      </c>
      <c r="N100" s="360">
        <v>268028011</v>
      </c>
    </row>
    <row r="101" spans="1:14" ht="56.5" customHeight="1" x14ac:dyDescent="0.35">
      <c r="A101" s="360">
        <v>62</v>
      </c>
      <c r="B101" s="216" t="s">
        <v>382</v>
      </c>
      <c r="C101" s="360" t="s">
        <v>14</v>
      </c>
      <c r="D101" s="364" t="s">
        <v>427</v>
      </c>
      <c r="E101" s="364">
        <v>2019</v>
      </c>
      <c r="F101" s="360" t="s">
        <v>428</v>
      </c>
      <c r="G101" s="195"/>
      <c r="H101" s="195"/>
      <c r="I101" s="195"/>
      <c r="J101" s="195">
        <v>3.4</v>
      </c>
      <c r="K101" s="195"/>
      <c r="L101" s="196">
        <f t="shared" si="10"/>
        <v>3.4</v>
      </c>
      <c r="M101" s="41" t="s">
        <v>33</v>
      </c>
      <c r="N101" s="360">
        <v>268028015</v>
      </c>
    </row>
    <row r="102" spans="1:14" ht="56.5" customHeight="1" x14ac:dyDescent="0.35">
      <c r="A102" s="360">
        <v>63</v>
      </c>
      <c r="B102" s="216" t="s">
        <v>383</v>
      </c>
      <c r="C102" s="360" t="s">
        <v>14</v>
      </c>
      <c r="D102" s="364" t="s">
        <v>427</v>
      </c>
      <c r="E102" s="364" t="s">
        <v>343</v>
      </c>
      <c r="F102" s="360" t="s">
        <v>428</v>
      </c>
      <c r="G102" s="195"/>
      <c r="H102" s="195"/>
      <c r="I102" s="195"/>
      <c r="J102" s="195">
        <v>197.2</v>
      </c>
      <c r="K102" s="195">
        <v>757.05799999999999</v>
      </c>
      <c r="L102" s="196">
        <f t="shared" si="10"/>
        <v>954.25800000000004</v>
      </c>
      <c r="M102" s="41" t="s">
        <v>32</v>
      </c>
      <c r="N102" s="360">
        <v>268028011</v>
      </c>
    </row>
    <row r="103" spans="1:14" ht="56.5" customHeight="1" x14ac:dyDescent="0.35">
      <c r="A103" s="360">
        <v>64</v>
      </c>
      <c r="B103" s="216" t="s">
        <v>383</v>
      </c>
      <c r="C103" s="360" t="s">
        <v>14</v>
      </c>
      <c r="D103" s="364" t="s">
        <v>427</v>
      </c>
      <c r="E103" s="364">
        <v>2019</v>
      </c>
      <c r="F103" s="360" t="s">
        <v>428</v>
      </c>
      <c r="G103" s="195"/>
      <c r="H103" s="195"/>
      <c r="I103" s="195"/>
      <c r="J103" s="195">
        <v>1.3</v>
      </c>
      <c r="K103" s="195"/>
      <c r="L103" s="196">
        <f t="shared" si="10"/>
        <v>1.3</v>
      </c>
      <c r="M103" s="41" t="s">
        <v>33</v>
      </c>
      <c r="N103" s="360">
        <v>268028015</v>
      </c>
    </row>
    <row r="104" spans="1:14" ht="56.5" customHeight="1" x14ac:dyDescent="0.35">
      <c r="A104" s="360">
        <v>65</v>
      </c>
      <c r="B104" s="216" t="s">
        <v>156</v>
      </c>
      <c r="C104" s="360" t="s">
        <v>14</v>
      </c>
      <c r="D104" s="364" t="s">
        <v>4</v>
      </c>
      <c r="E104" s="364" t="s">
        <v>416</v>
      </c>
      <c r="F104" s="360" t="s">
        <v>434</v>
      </c>
      <c r="G104" s="195">
        <v>7.3422000000000001</v>
      </c>
      <c r="H104" s="195"/>
      <c r="I104" s="195"/>
      <c r="J104" s="195">
        <v>1244.2</v>
      </c>
      <c r="K104" s="195"/>
      <c r="L104" s="196">
        <f t="shared" ref="L104:L167" si="13">G104+H104+I104+J104+K104</f>
        <v>1251.5422000000001</v>
      </c>
      <c r="M104" s="41" t="s">
        <v>32</v>
      </c>
      <c r="N104" s="360">
        <v>268027011</v>
      </c>
    </row>
    <row r="105" spans="1:14" ht="56.5" customHeight="1" x14ac:dyDescent="0.35">
      <c r="A105" s="360">
        <v>66</v>
      </c>
      <c r="B105" s="216" t="s">
        <v>157</v>
      </c>
      <c r="C105" s="360" t="s">
        <v>14</v>
      </c>
      <c r="D105" s="364" t="s">
        <v>4</v>
      </c>
      <c r="E105" s="364">
        <v>2016</v>
      </c>
      <c r="F105" s="360" t="s">
        <v>434</v>
      </c>
      <c r="G105" s="195">
        <v>3.2966000000000002</v>
      </c>
      <c r="H105" s="195"/>
      <c r="I105" s="195"/>
      <c r="J105" s="195"/>
      <c r="K105" s="195"/>
      <c r="L105" s="196">
        <f t="shared" si="13"/>
        <v>3.2966000000000002</v>
      </c>
      <c r="M105" s="41" t="s">
        <v>32</v>
      </c>
      <c r="N105" s="360">
        <v>268102011</v>
      </c>
    </row>
    <row r="106" spans="1:14" ht="56.5" customHeight="1" x14ac:dyDescent="0.35">
      <c r="A106" s="360">
        <v>67</v>
      </c>
      <c r="B106" s="216" t="s">
        <v>158</v>
      </c>
      <c r="C106" s="360" t="s">
        <v>14</v>
      </c>
      <c r="D106" s="364" t="s">
        <v>4</v>
      </c>
      <c r="E106" s="364">
        <v>2016</v>
      </c>
      <c r="F106" s="360" t="s">
        <v>435</v>
      </c>
      <c r="G106" s="195">
        <v>31.399100000000001</v>
      </c>
      <c r="H106" s="195"/>
      <c r="I106" s="195"/>
      <c r="J106" s="195"/>
      <c r="K106" s="195"/>
      <c r="L106" s="196">
        <f t="shared" si="13"/>
        <v>31.399100000000001</v>
      </c>
      <c r="M106" s="41" t="s">
        <v>32</v>
      </c>
      <c r="N106" s="360">
        <v>268102011</v>
      </c>
    </row>
    <row r="107" spans="1:14" ht="56.5" customHeight="1" x14ac:dyDescent="0.35">
      <c r="A107" s="360">
        <v>68</v>
      </c>
      <c r="B107" s="216" t="s">
        <v>159</v>
      </c>
      <c r="C107" s="360" t="s">
        <v>14</v>
      </c>
      <c r="D107" s="364" t="s">
        <v>4</v>
      </c>
      <c r="E107" s="364">
        <v>2016</v>
      </c>
      <c r="F107" s="360" t="s">
        <v>435</v>
      </c>
      <c r="G107" s="195">
        <v>23.3186</v>
      </c>
      <c r="H107" s="195"/>
      <c r="I107" s="195"/>
      <c r="J107" s="195"/>
      <c r="K107" s="195"/>
      <c r="L107" s="196">
        <f t="shared" si="13"/>
        <v>23.3186</v>
      </c>
      <c r="M107" s="41" t="s">
        <v>32</v>
      </c>
      <c r="N107" s="360">
        <v>268102011</v>
      </c>
    </row>
    <row r="108" spans="1:14" ht="56.5" customHeight="1" x14ac:dyDescent="0.35">
      <c r="A108" s="360">
        <v>69</v>
      </c>
      <c r="B108" s="216" t="s">
        <v>384</v>
      </c>
      <c r="C108" s="360" t="s">
        <v>14</v>
      </c>
      <c r="D108" s="364" t="s">
        <v>4</v>
      </c>
      <c r="E108" s="364">
        <v>2019</v>
      </c>
      <c r="F108" s="360" t="s">
        <v>434</v>
      </c>
      <c r="G108" s="195"/>
      <c r="H108" s="195"/>
      <c r="I108" s="195"/>
      <c r="J108" s="195">
        <v>494.3</v>
      </c>
      <c r="K108" s="195"/>
      <c r="L108" s="196">
        <f t="shared" si="13"/>
        <v>494.3</v>
      </c>
      <c r="M108" s="41" t="s">
        <v>32</v>
      </c>
      <c r="N108" s="360">
        <v>268027011</v>
      </c>
    </row>
    <row r="109" spans="1:14" ht="56.5" customHeight="1" x14ac:dyDescent="0.35">
      <c r="A109" s="360">
        <v>70</v>
      </c>
      <c r="B109" s="216" t="s">
        <v>385</v>
      </c>
      <c r="C109" s="360" t="s">
        <v>14</v>
      </c>
      <c r="D109" s="364" t="s">
        <v>4</v>
      </c>
      <c r="E109" s="364">
        <v>2019</v>
      </c>
      <c r="F109" s="360" t="s">
        <v>434</v>
      </c>
      <c r="G109" s="195"/>
      <c r="H109" s="195"/>
      <c r="I109" s="195"/>
      <c r="J109" s="195">
        <v>105</v>
      </c>
      <c r="K109" s="195"/>
      <c r="L109" s="196">
        <f t="shared" si="13"/>
        <v>105</v>
      </c>
      <c r="M109" s="41" t="s">
        <v>32</v>
      </c>
      <c r="N109" s="360">
        <v>268027011</v>
      </c>
    </row>
    <row r="110" spans="1:14" ht="56.5" customHeight="1" x14ac:dyDescent="0.35">
      <c r="A110" s="360">
        <v>71</v>
      </c>
      <c r="B110" s="216" t="s">
        <v>386</v>
      </c>
      <c r="C110" s="360" t="s">
        <v>14</v>
      </c>
      <c r="D110" s="364" t="s">
        <v>4</v>
      </c>
      <c r="E110" s="364">
        <v>2019</v>
      </c>
      <c r="F110" s="360" t="s">
        <v>434</v>
      </c>
      <c r="G110" s="195"/>
      <c r="H110" s="195"/>
      <c r="I110" s="195"/>
      <c r="J110" s="195">
        <v>140.6</v>
      </c>
      <c r="K110" s="195"/>
      <c r="L110" s="196">
        <f t="shared" si="13"/>
        <v>140.6</v>
      </c>
      <c r="M110" s="41" t="s">
        <v>32</v>
      </c>
      <c r="N110" s="360">
        <v>268027011</v>
      </c>
    </row>
    <row r="111" spans="1:14" ht="56.5" customHeight="1" x14ac:dyDescent="0.35">
      <c r="A111" s="360">
        <v>72</v>
      </c>
      <c r="B111" s="216" t="s">
        <v>387</v>
      </c>
      <c r="C111" s="360" t="s">
        <v>14</v>
      </c>
      <c r="D111" s="364" t="s">
        <v>427</v>
      </c>
      <c r="E111" s="364">
        <v>2019</v>
      </c>
      <c r="F111" s="360" t="s">
        <v>437</v>
      </c>
      <c r="G111" s="195"/>
      <c r="H111" s="195"/>
      <c r="I111" s="195"/>
      <c r="J111" s="195">
        <v>340.7</v>
      </c>
      <c r="K111" s="195"/>
      <c r="L111" s="196">
        <f t="shared" si="13"/>
        <v>340.7</v>
      </c>
      <c r="M111" s="41" t="s">
        <v>32</v>
      </c>
      <c r="N111" s="360">
        <v>268027011</v>
      </c>
    </row>
    <row r="112" spans="1:14" ht="56.5" customHeight="1" x14ac:dyDescent="0.35">
      <c r="A112" s="360">
        <v>73</v>
      </c>
      <c r="B112" s="216" t="s">
        <v>388</v>
      </c>
      <c r="C112" s="360" t="s">
        <v>14</v>
      </c>
      <c r="D112" s="364" t="s">
        <v>427</v>
      </c>
      <c r="E112" s="364">
        <v>2019</v>
      </c>
      <c r="F112" s="360" t="s">
        <v>436</v>
      </c>
      <c r="G112" s="195"/>
      <c r="H112" s="195"/>
      <c r="I112" s="195"/>
      <c r="J112" s="195">
        <v>14.7</v>
      </c>
      <c r="K112" s="195"/>
      <c r="L112" s="196">
        <f t="shared" si="13"/>
        <v>14.7</v>
      </c>
      <c r="M112" s="41" t="s">
        <v>32</v>
      </c>
      <c r="N112" s="360">
        <v>268027011</v>
      </c>
    </row>
    <row r="113" spans="1:14" ht="56.5" customHeight="1" x14ac:dyDescent="0.35">
      <c r="A113" s="360">
        <v>74</v>
      </c>
      <c r="B113" s="216" t="s">
        <v>389</v>
      </c>
      <c r="C113" s="360" t="s">
        <v>14</v>
      </c>
      <c r="D113" s="364" t="s">
        <v>427</v>
      </c>
      <c r="E113" s="364">
        <v>2019</v>
      </c>
      <c r="F113" s="360" t="s">
        <v>436</v>
      </c>
      <c r="G113" s="195"/>
      <c r="H113" s="195"/>
      <c r="I113" s="195"/>
      <c r="J113" s="195">
        <v>12.5</v>
      </c>
      <c r="K113" s="195"/>
      <c r="L113" s="196">
        <f t="shared" si="13"/>
        <v>12.5</v>
      </c>
      <c r="M113" s="41" t="s">
        <v>32</v>
      </c>
      <c r="N113" s="360">
        <v>268027011</v>
      </c>
    </row>
    <row r="114" spans="1:14" ht="56.5" customHeight="1" x14ac:dyDescent="0.35">
      <c r="A114" s="360">
        <v>75</v>
      </c>
      <c r="B114" s="216" t="s">
        <v>390</v>
      </c>
      <c r="C114" s="360" t="s">
        <v>14</v>
      </c>
      <c r="D114" s="364" t="s">
        <v>427</v>
      </c>
      <c r="E114" s="364">
        <v>2019</v>
      </c>
      <c r="F114" s="360" t="s">
        <v>436</v>
      </c>
      <c r="G114" s="195"/>
      <c r="H114" s="195"/>
      <c r="I114" s="195"/>
      <c r="J114" s="195">
        <v>24</v>
      </c>
      <c r="K114" s="195"/>
      <c r="L114" s="196">
        <f t="shared" si="13"/>
        <v>24</v>
      </c>
      <c r="M114" s="41" t="s">
        <v>32</v>
      </c>
      <c r="N114" s="360">
        <v>268027011</v>
      </c>
    </row>
    <row r="115" spans="1:14" ht="56.5" customHeight="1" x14ac:dyDescent="0.35">
      <c r="A115" s="360">
        <v>76</v>
      </c>
      <c r="B115" s="216" t="s">
        <v>391</v>
      </c>
      <c r="C115" s="360" t="s">
        <v>14</v>
      </c>
      <c r="D115" s="364" t="s">
        <v>427</v>
      </c>
      <c r="E115" s="364">
        <v>2019</v>
      </c>
      <c r="F115" s="360" t="s">
        <v>438</v>
      </c>
      <c r="G115" s="195"/>
      <c r="H115" s="195"/>
      <c r="I115" s="195"/>
      <c r="J115" s="195">
        <v>265.89999999999998</v>
      </c>
      <c r="K115" s="195"/>
      <c r="L115" s="196">
        <f t="shared" si="13"/>
        <v>265.89999999999998</v>
      </c>
      <c r="M115" s="41" t="s">
        <v>32</v>
      </c>
      <c r="N115" s="360">
        <v>268027011</v>
      </c>
    </row>
    <row r="116" spans="1:14" ht="56.5" customHeight="1" x14ac:dyDescent="0.35">
      <c r="A116" s="360">
        <v>77</v>
      </c>
      <c r="B116" s="216" t="s">
        <v>392</v>
      </c>
      <c r="C116" s="360" t="s">
        <v>14</v>
      </c>
      <c r="D116" s="364" t="s">
        <v>427</v>
      </c>
      <c r="E116" s="364">
        <v>2019</v>
      </c>
      <c r="F116" s="360" t="s">
        <v>436</v>
      </c>
      <c r="G116" s="195"/>
      <c r="H116" s="195"/>
      <c r="I116" s="195"/>
      <c r="J116" s="195">
        <v>5.2</v>
      </c>
      <c r="K116" s="195"/>
      <c r="L116" s="196">
        <f t="shared" si="13"/>
        <v>5.2</v>
      </c>
      <c r="M116" s="41" t="s">
        <v>33</v>
      </c>
      <c r="N116" s="360">
        <v>268027015</v>
      </c>
    </row>
    <row r="117" spans="1:14" s="215" customFormat="1" ht="56.5" customHeight="1" x14ac:dyDescent="0.3">
      <c r="A117" s="360">
        <v>78</v>
      </c>
      <c r="B117" s="216" t="s">
        <v>392</v>
      </c>
      <c r="C117" s="360" t="s">
        <v>14</v>
      </c>
      <c r="D117" s="364" t="s">
        <v>427</v>
      </c>
      <c r="E117" s="364" t="s">
        <v>510</v>
      </c>
      <c r="F117" s="360" t="s">
        <v>436</v>
      </c>
      <c r="G117" s="195"/>
      <c r="H117" s="195"/>
      <c r="I117" s="195"/>
      <c r="J117" s="195">
        <v>80.599999999999994</v>
      </c>
      <c r="K117" s="195">
        <v>46.661999999999999</v>
      </c>
      <c r="L117" s="196">
        <f t="shared" si="13"/>
        <v>127.262</v>
      </c>
      <c r="M117" s="41" t="s">
        <v>32</v>
      </c>
      <c r="N117" s="360">
        <v>268027011</v>
      </c>
    </row>
    <row r="118" spans="1:14" s="215" customFormat="1" ht="56.5" customHeight="1" x14ac:dyDescent="0.3">
      <c r="A118" s="360">
        <v>79</v>
      </c>
      <c r="B118" s="216" t="s">
        <v>393</v>
      </c>
      <c r="C118" s="360" t="s">
        <v>14</v>
      </c>
      <c r="D118" s="364" t="s">
        <v>427</v>
      </c>
      <c r="E118" s="364">
        <v>2019</v>
      </c>
      <c r="F118" s="360" t="s">
        <v>442</v>
      </c>
      <c r="G118" s="195"/>
      <c r="H118" s="195"/>
      <c r="I118" s="195"/>
      <c r="J118" s="195">
        <v>65.3</v>
      </c>
      <c r="K118" s="195"/>
      <c r="L118" s="196">
        <f t="shared" si="13"/>
        <v>65.3</v>
      </c>
      <c r="M118" s="41" t="s">
        <v>32</v>
      </c>
      <c r="N118" s="360">
        <v>268027011</v>
      </c>
    </row>
    <row r="119" spans="1:14" ht="56.5" customHeight="1" x14ac:dyDescent="0.35">
      <c r="A119" s="360">
        <v>80</v>
      </c>
      <c r="B119" s="216" t="s">
        <v>394</v>
      </c>
      <c r="C119" s="360" t="s">
        <v>14</v>
      </c>
      <c r="D119" s="364" t="s">
        <v>427</v>
      </c>
      <c r="E119" s="364">
        <v>2019</v>
      </c>
      <c r="F119" s="360" t="s">
        <v>442</v>
      </c>
      <c r="G119" s="195"/>
      <c r="H119" s="195"/>
      <c r="I119" s="195"/>
      <c r="J119" s="195">
        <v>65.3</v>
      </c>
      <c r="K119" s="195"/>
      <c r="L119" s="196">
        <f t="shared" si="13"/>
        <v>65.3</v>
      </c>
      <c r="M119" s="41" t="s">
        <v>32</v>
      </c>
      <c r="N119" s="360">
        <v>268027011</v>
      </c>
    </row>
    <row r="120" spans="1:14" ht="56.5" customHeight="1" x14ac:dyDescent="0.35">
      <c r="A120" s="360">
        <v>81</v>
      </c>
      <c r="B120" s="216" t="s">
        <v>395</v>
      </c>
      <c r="C120" s="360" t="s">
        <v>14</v>
      </c>
      <c r="D120" s="364" t="s">
        <v>427</v>
      </c>
      <c r="E120" s="364">
        <v>2019</v>
      </c>
      <c r="F120" s="360" t="s">
        <v>442</v>
      </c>
      <c r="G120" s="195"/>
      <c r="H120" s="195"/>
      <c r="I120" s="195"/>
      <c r="J120" s="195">
        <v>130.6</v>
      </c>
      <c r="K120" s="195"/>
      <c r="L120" s="196">
        <f t="shared" si="13"/>
        <v>130.6</v>
      </c>
      <c r="M120" s="41" t="s">
        <v>32</v>
      </c>
      <c r="N120" s="360">
        <v>268027011</v>
      </c>
    </row>
    <row r="121" spans="1:14" ht="56.5" customHeight="1" x14ac:dyDescent="0.35">
      <c r="A121" s="360">
        <v>82</v>
      </c>
      <c r="B121" s="216" t="s">
        <v>396</v>
      </c>
      <c r="C121" s="360" t="s">
        <v>14</v>
      </c>
      <c r="D121" s="364" t="s">
        <v>427</v>
      </c>
      <c r="E121" s="364">
        <v>2019</v>
      </c>
      <c r="F121" s="360" t="s">
        <v>442</v>
      </c>
      <c r="G121" s="195"/>
      <c r="H121" s="195"/>
      <c r="I121" s="195"/>
      <c r="J121" s="195">
        <v>16.3</v>
      </c>
      <c r="K121" s="195"/>
      <c r="L121" s="196">
        <f t="shared" si="13"/>
        <v>16.3</v>
      </c>
      <c r="M121" s="41" t="s">
        <v>32</v>
      </c>
      <c r="N121" s="360">
        <v>268027011</v>
      </c>
    </row>
    <row r="122" spans="1:14" ht="56.5" customHeight="1" x14ac:dyDescent="0.35">
      <c r="A122" s="360">
        <v>83</v>
      </c>
      <c r="B122" s="216" t="s">
        <v>397</v>
      </c>
      <c r="C122" s="360" t="s">
        <v>14</v>
      </c>
      <c r="D122" s="364" t="s">
        <v>427</v>
      </c>
      <c r="E122" s="364">
        <v>2019</v>
      </c>
      <c r="F122" s="360" t="s">
        <v>442</v>
      </c>
      <c r="G122" s="195"/>
      <c r="H122" s="195"/>
      <c r="I122" s="195"/>
      <c r="J122" s="195">
        <v>32.6</v>
      </c>
      <c r="K122" s="195"/>
      <c r="L122" s="196">
        <f t="shared" si="13"/>
        <v>32.6</v>
      </c>
      <c r="M122" s="41" t="s">
        <v>32</v>
      </c>
      <c r="N122" s="360">
        <v>268027011</v>
      </c>
    </row>
    <row r="123" spans="1:14" ht="56.5" customHeight="1" x14ac:dyDescent="0.35">
      <c r="A123" s="360">
        <v>84</v>
      </c>
      <c r="B123" s="216" t="s">
        <v>398</v>
      </c>
      <c r="C123" s="360" t="s">
        <v>14</v>
      </c>
      <c r="D123" s="364" t="s">
        <v>427</v>
      </c>
      <c r="E123" s="364" t="s">
        <v>510</v>
      </c>
      <c r="F123" s="360" t="s">
        <v>442</v>
      </c>
      <c r="G123" s="195"/>
      <c r="H123" s="195"/>
      <c r="I123" s="195"/>
      <c r="J123" s="195">
        <v>200.4</v>
      </c>
      <c r="K123" s="195">
        <v>133.542</v>
      </c>
      <c r="L123" s="196">
        <f t="shared" si="13"/>
        <v>333.94200000000001</v>
      </c>
      <c r="M123" s="41" t="s">
        <v>32</v>
      </c>
      <c r="N123" s="360">
        <v>268027011</v>
      </c>
    </row>
    <row r="124" spans="1:14" ht="56.5" customHeight="1" x14ac:dyDescent="0.35">
      <c r="A124" s="360">
        <v>85</v>
      </c>
      <c r="B124" s="216" t="s">
        <v>399</v>
      </c>
      <c r="C124" s="360" t="s">
        <v>14</v>
      </c>
      <c r="D124" s="364" t="s">
        <v>427</v>
      </c>
      <c r="E124" s="364">
        <v>2019</v>
      </c>
      <c r="F124" s="360" t="s">
        <v>436</v>
      </c>
      <c r="G124" s="195"/>
      <c r="H124" s="195"/>
      <c r="I124" s="195"/>
      <c r="J124" s="195">
        <v>4.3</v>
      </c>
      <c r="K124" s="195"/>
      <c r="L124" s="196">
        <f t="shared" si="13"/>
        <v>4.3</v>
      </c>
      <c r="M124" s="41" t="s">
        <v>33</v>
      </c>
      <c r="N124" s="360">
        <v>268113015</v>
      </c>
    </row>
    <row r="125" spans="1:14" ht="56.5" customHeight="1" x14ac:dyDescent="0.35">
      <c r="A125" s="360">
        <v>86</v>
      </c>
      <c r="B125" s="216" t="s">
        <v>400</v>
      </c>
      <c r="C125" s="360" t="s">
        <v>14</v>
      </c>
      <c r="D125" s="364" t="s">
        <v>427</v>
      </c>
      <c r="E125" s="364">
        <v>2019</v>
      </c>
      <c r="F125" s="360" t="s">
        <v>435</v>
      </c>
      <c r="G125" s="195"/>
      <c r="H125" s="195"/>
      <c r="I125" s="195"/>
      <c r="J125" s="195">
        <v>606.6</v>
      </c>
      <c r="K125" s="195"/>
      <c r="L125" s="196">
        <f t="shared" si="13"/>
        <v>606.6</v>
      </c>
      <c r="M125" s="41" t="s">
        <v>32</v>
      </c>
      <c r="N125" s="360">
        <v>268027011</v>
      </c>
    </row>
    <row r="126" spans="1:14" ht="56.5" customHeight="1" x14ac:dyDescent="0.35">
      <c r="A126" s="360">
        <v>87</v>
      </c>
      <c r="B126" s="216" t="s">
        <v>401</v>
      </c>
      <c r="C126" s="360" t="s">
        <v>14</v>
      </c>
      <c r="D126" s="364" t="s">
        <v>427</v>
      </c>
      <c r="E126" s="364" t="s">
        <v>510</v>
      </c>
      <c r="F126" s="360" t="s">
        <v>435</v>
      </c>
      <c r="G126" s="195"/>
      <c r="H126" s="195"/>
      <c r="I126" s="195"/>
      <c r="J126" s="195">
        <v>775.3</v>
      </c>
      <c r="K126" s="195">
        <v>10.786</v>
      </c>
      <c r="L126" s="196">
        <f t="shared" si="13"/>
        <v>786.0859999999999</v>
      </c>
      <c r="M126" s="41" t="s">
        <v>32</v>
      </c>
      <c r="N126" s="360">
        <v>268027011</v>
      </c>
    </row>
    <row r="127" spans="1:14" ht="56.5" customHeight="1" x14ac:dyDescent="0.35">
      <c r="A127" s="360">
        <v>88</v>
      </c>
      <c r="B127" s="216" t="s">
        <v>514</v>
      </c>
      <c r="C127" s="360" t="s">
        <v>14</v>
      </c>
      <c r="D127" s="364" t="s">
        <v>427</v>
      </c>
      <c r="E127" s="364">
        <v>2020</v>
      </c>
      <c r="F127" s="360" t="s">
        <v>443</v>
      </c>
      <c r="G127" s="195"/>
      <c r="H127" s="195"/>
      <c r="I127" s="195"/>
      <c r="J127" s="195"/>
      <c r="K127" s="195">
        <v>102.395</v>
      </c>
      <c r="L127" s="196">
        <f t="shared" si="13"/>
        <v>102.395</v>
      </c>
      <c r="M127" s="41" t="s">
        <v>32</v>
      </c>
      <c r="N127" s="360">
        <v>268027011</v>
      </c>
    </row>
    <row r="128" spans="1:14" ht="56.5" customHeight="1" x14ac:dyDescent="0.35">
      <c r="A128" s="360">
        <v>89</v>
      </c>
      <c r="B128" s="216" t="s">
        <v>515</v>
      </c>
      <c r="C128" s="360" t="s">
        <v>14</v>
      </c>
      <c r="D128" s="364" t="s">
        <v>427</v>
      </c>
      <c r="E128" s="364">
        <v>2020</v>
      </c>
      <c r="F128" s="360" t="s">
        <v>441</v>
      </c>
      <c r="G128" s="195"/>
      <c r="H128" s="195"/>
      <c r="I128" s="195"/>
      <c r="J128" s="195"/>
      <c r="K128" s="195">
        <v>91.495000000000005</v>
      </c>
      <c r="L128" s="196">
        <f t="shared" si="13"/>
        <v>91.495000000000005</v>
      </c>
      <c r="M128" s="41" t="s">
        <v>32</v>
      </c>
      <c r="N128" s="360">
        <v>268027011</v>
      </c>
    </row>
    <row r="129" spans="1:14" ht="56.5" customHeight="1" x14ac:dyDescent="0.35">
      <c r="A129" s="360">
        <v>90</v>
      </c>
      <c r="B129" s="216" t="s">
        <v>516</v>
      </c>
      <c r="C129" s="360" t="s">
        <v>14</v>
      </c>
      <c r="D129" s="364" t="s">
        <v>427</v>
      </c>
      <c r="E129" s="364">
        <v>2020</v>
      </c>
      <c r="F129" s="360" t="s">
        <v>429</v>
      </c>
      <c r="G129" s="195"/>
      <c r="H129" s="195"/>
      <c r="I129" s="195"/>
      <c r="J129" s="195"/>
      <c r="K129" s="195">
        <v>374.57499999999999</v>
      </c>
      <c r="L129" s="196">
        <f t="shared" si="13"/>
        <v>374.57499999999999</v>
      </c>
      <c r="M129" s="41" t="s">
        <v>32</v>
      </c>
      <c r="N129" s="360">
        <v>268027011</v>
      </c>
    </row>
    <row r="130" spans="1:14" ht="56.5" customHeight="1" x14ac:dyDescent="0.35">
      <c r="A130" s="360">
        <v>91</v>
      </c>
      <c r="B130" s="216" t="s">
        <v>403</v>
      </c>
      <c r="C130" s="360" t="s">
        <v>14</v>
      </c>
      <c r="D130" s="364" t="s">
        <v>427</v>
      </c>
      <c r="E130" s="364">
        <v>2020</v>
      </c>
      <c r="F130" s="360" t="s">
        <v>442</v>
      </c>
      <c r="G130" s="195"/>
      <c r="H130" s="195"/>
      <c r="I130" s="195"/>
      <c r="J130" s="195"/>
      <c r="K130" s="195">
        <v>203.922</v>
      </c>
      <c r="L130" s="196">
        <f t="shared" si="13"/>
        <v>203.922</v>
      </c>
      <c r="M130" s="41" t="s">
        <v>33</v>
      </c>
      <c r="N130" s="360">
        <v>268027015</v>
      </c>
    </row>
    <row r="131" spans="1:14" ht="56.5" customHeight="1" x14ac:dyDescent="0.35">
      <c r="A131" s="360">
        <v>92</v>
      </c>
      <c r="B131" s="216" t="s">
        <v>152</v>
      </c>
      <c r="C131" s="360" t="s">
        <v>14</v>
      </c>
      <c r="D131" s="364" t="s">
        <v>427</v>
      </c>
      <c r="E131" s="364">
        <v>2020</v>
      </c>
      <c r="F131" s="360" t="s">
        <v>429</v>
      </c>
      <c r="G131" s="195"/>
      <c r="H131" s="195"/>
      <c r="I131" s="195"/>
      <c r="J131" s="195"/>
      <c r="K131" s="195">
        <v>129.65600000000001</v>
      </c>
      <c r="L131" s="196">
        <f t="shared" si="13"/>
        <v>129.65600000000001</v>
      </c>
      <c r="M131" s="41" t="s">
        <v>32</v>
      </c>
      <c r="N131" s="360">
        <v>268027011</v>
      </c>
    </row>
    <row r="132" spans="1:14" ht="56.5" customHeight="1" x14ac:dyDescent="0.35">
      <c r="A132" s="360">
        <v>93</v>
      </c>
      <c r="B132" s="216" t="s">
        <v>517</v>
      </c>
      <c r="C132" s="360" t="s">
        <v>14</v>
      </c>
      <c r="D132" s="364" t="s">
        <v>427</v>
      </c>
      <c r="E132" s="364">
        <v>2020</v>
      </c>
      <c r="F132" s="360" t="s">
        <v>518</v>
      </c>
      <c r="G132" s="195"/>
      <c r="H132" s="195"/>
      <c r="I132" s="195"/>
      <c r="J132" s="195"/>
      <c r="K132" s="195">
        <v>9.8919999999999995</v>
      </c>
      <c r="L132" s="196">
        <f t="shared" si="13"/>
        <v>9.8919999999999995</v>
      </c>
      <c r="M132" s="41" t="s">
        <v>32</v>
      </c>
      <c r="N132" s="360">
        <v>268027011</v>
      </c>
    </row>
    <row r="133" spans="1:14" ht="56.5" customHeight="1" x14ac:dyDescent="0.35">
      <c r="A133" s="360">
        <v>94</v>
      </c>
      <c r="B133" s="216" t="s">
        <v>144</v>
      </c>
      <c r="C133" s="360" t="s">
        <v>14</v>
      </c>
      <c r="D133" s="364" t="s">
        <v>427</v>
      </c>
      <c r="E133" s="364">
        <v>2020</v>
      </c>
      <c r="F133" s="360" t="s">
        <v>519</v>
      </c>
      <c r="G133" s="195"/>
      <c r="H133" s="195"/>
      <c r="I133" s="195"/>
      <c r="J133" s="195"/>
      <c r="K133" s="195">
        <v>86.635000000000005</v>
      </c>
      <c r="L133" s="196">
        <f t="shared" si="13"/>
        <v>86.635000000000005</v>
      </c>
      <c r="M133" s="41" t="s">
        <v>32</v>
      </c>
      <c r="N133" s="360">
        <v>268027011</v>
      </c>
    </row>
    <row r="134" spans="1:14" ht="56.5" customHeight="1" x14ac:dyDescent="0.35">
      <c r="A134" s="360">
        <v>95</v>
      </c>
      <c r="B134" s="216" t="s">
        <v>520</v>
      </c>
      <c r="C134" s="360" t="s">
        <v>14</v>
      </c>
      <c r="D134" s="364" t="s">
        <v>427</v>
      </c>
      <c r="E134" s="364">
        <v>2020</v>
      </c>
      <c r="F134" s="360" t="s">
        <v>436</v>
      </c>
      <c r="G134" s="195"/>
      <c r="H134" s="195"/>
      <c r="I134" s="195"/>
      <c r="J134" s="195"/>
      <c r="K134" s="195">
        <v>142.15</v>
      </c>
      <c r="L134" s="196">
        <f t="shared" si="13"/>
        <v>142.15</v>
      </c>
      <c r="M134" s="41" t="s">
        <v>32</v>
      </c>
      <c r="N134" s="360">
        <v>268027011</v>
      </c>
    </row>
    <row r="135" spans="1:14" ht="56.5" customHeight="1" x14ac:dyDescent="0.35">
      <c r="A135" s="360">
        <v>96</v>
      </c>
      <c r="B135" s="216" t="s">
        <v>521</v>
      </c>
      <c r="C135" s="360" t="s">
        <v>14</v>
      </c>
      <c r="D135" s="364" t="s">
        <v>427</v>
      </c>
      <c r="E135" s="364">
        <v>2020</v>
      </c>
      <c r="F135" s="360" t="s">
        <v>436</v>
      </c>
      <c r="G135" s="195"/>
      <c r="H135" s="195"/>
      <c r="I135" s="195"/>
      <c r="J135" s="195"/>
      <c r="K135" s="195">
        <v>168.036</v>
      </c>
      <c r="L135" s="196">
        <f t="shared" si="13"/>
        <v>168.036</v>
      </c>
      <c r="M135" s="41" t="s">
        <v>32</v>
      </c>
      <c r="N135" s="360">
        <v>268027011</v>
      </c>
    </row>
    <row r="136" spans="1:14" ht="56.5" customHeight="1" x14ac:dyDescent="0.35">
      <c r="A136" s="360">
        <v>97</v>
      </c>
      <c r="B136" s="216" t="s">
        <v>402</v>
      </c>
      <c r="C136" s="360" t="s">
        <v>14</v>
      </c>
      <c r="D136" s="364" t="s">
        <v>427</v>
      </c>
      <c r="E136" s="364">
        <v>2020</v>
      </c>
      <c r="F136" s="360" t="s">
        <v>443</v>
      </c>
      <c r="G136" s="195"/>
      <c r="H136" s="195"/>
      <c r="I136" s="195"/>
      <c r="J136" s="195"/>
      <c r="K136" s="195">
        <v>474.96899999999999</v>
      </c>
      <c r="L136" s="196">
        <f t="shared" si="13"/>
        <v>474.96899999999999</v>
      </c>
      <c r="M136" s="41" t="s">
        <v>32</v>
      </c>
      <c r="N136" s="360">
        <v>268027011</v>
      </c>
    </row>
    <row r="137" spans="1:14" ht="56.5" customHeight="1" x14ac:dyDescent="0.35">
      <c r="A137" s="360">
        <v>98</v>
      </c>
      <c r="B137" s="216" t="s">
        <v>403</v>
      </c>
      <c r="C137" s="360" t="s">
        <v>14</v>
      </c>
      <c r="D137" s="364" t="s">
        <v>427</v>
      </c>
      <c r="E137" s="364">
        <v>2020</v>
      </c>
      <c r="F137" s="360" t="s">
        <v>442</v>
      </c>
      <c r="G137" s="195"/>
      <c r="H137" s="195"/>
      <c r="I137" s="195"/>
      <c r="J137" s="195"/>
      <c r="K137" s="195">
        <v>0</v>
      </c>
      <c r="L137" s="196">
        <f t="shared" si="13"/>
        <v>0</v>
      </c>
      <c r="M137" s="41" t="s">
        <v>32</v>
      </c>
      <c r="N137" s="360">
        <v>268027011</v>
      </c>
    </row>
    <row r="138" spans="1:14" ht="56.5" customHeight="1" x14ac:dyDescent="0.35">
      <c r="A138" s="360">
        <v>99</v>
      </c>
      <c r="B138" s="216" t="s">
        <v>404</v>
      </c>
      <c r="C138" s="360" t="s">
        <v>14</v>
      </c>
      <c r="D138" s="364" t="s">
        <v>427</v>
      </c>
      <c r="E138" s="364">
        <v>2020</v>
      </c>
      <c r="F138" s="360" t="s">
        <v>442</v>
      </c>
      <c r="G138" s="195"/>
      <c r="H138" s="195"/>
      <c r="I138" s="195"/>
      <c r="J138" s="195"/>
      <c r="K138" s="195">
        <v>168.18799999999999</v>
      </c>
      <c r="L138" s="196">
        <f t="shared" si="13"/>
        <v>168.18799999999999</v>
      </c>
      <c r="M138" s="41" t="s">
        <v>32</v>
      </c>
      <c r="N138" s="360">
        <v>268027011</v>
      </c>
    </row>
    <row r="139" spans="1:14" ht="56.5" customHeight="1" x14ac:dyDescent="0.35">
      <c r="A139" s="360">
        <v>100</v>
      </c>
      <c r="B139" s="216" t="s">
        <v>405</v>
      </c>
      <c r="C139" s="360" t="s">
        <v>14</v>
      </c>
      <c r="D139" s="364" t="s">
        <v>427</v>
      </c>
      <c r="E139" s="364">
        <v>2020</v>
      </c>
      <c r="F139" s="360" t="s">
        <v>442</v>
      </c>
      <c r="G139" s="195"/>
      <c r="H139" s="195"/>
      <c r="I139" s="195"/>
      <c r="J139" s="195"/>
      <c r="K139" s="195">
        <v>249.238</v>
      </c>
      <c r="L139" s="196">
        <f t="shared" si="13"/>
        <v>249.238</v>
      </c>
      <c r="M139" s="41" t="s">
        <v>32</v>
      </c>
      <c r="N139" s="360">
        <v>268027011</v>
      </c>
    </row>
    <row r="140" spans="1:14" ht="56.5" customHeight="1" x14ac:dyDescent="0.35">
      <c r="A140" s="360">
        <v>101</v>
      </c>
      <c r="B140" s="216" t="s">
        <v>522</v>
      </c>
      <c r="C140" s="360" t="s">
        <v>14</v>
      </c>
      <c r="D140" s="364" t="s">
        <v>427</v>
      </c>
      <c r="E140" s="364">
        <v>2020</v>
      </c>
      <c r="F140" s="360" t="s">
        <v>442</v>
      </c>
      <c r="G140" s="195"/>
      <c r="H140" s="195"/>
      <c r="I140" s="195"/>
      <c r="J140" s="195"/>
      <c r="K140" s="195">
        <v>181.26400000000001</v>
      </c>
      <c r="L140" s="196">
        <f t="shared" si="13"/>
        <v>181.26400000000001</v>
      </c>
      <c r="M140" s="41" t="s">
        <v>32</v>
      </c>
      <c r="N140" s="360">
        <v>268027011</v>
      </c>
    </row>
    <row r="141" spans="1:14" ht="56.5" customHeight="1" x14ac:dyDescent="0.35">
      <c r="A141" s="360">
        <v>102</v>
      </c>
      <c r="B141" s="216" t="s">
        <v>523</v>
      </c>
      <c r="C141" s="360" t="s">
        <v>14</v>
      </c>
      <c r="D141" s="364" t="s">
        <v>427</v>
      </c>
      <c r="E141" s="364">
        <v>2020</v>
      </c>
      <c r="F141" s="360" t="s">
        <v>442</v>
      </c>
      <c r="G141" s="195"/>
      <c r="H141" s="195"/>
      <c r="I141" s="195"/>
      <c r="J141" s="195"/>
      <c r="K141" s="195">
        <f>169.935</f>
        <v>169.935</v>
      </c>
      <c r="L141" s="196">
        <f t="shared" si="13"/>
        <v>169.935</v>
      </c>
      <c r="M141" s="41" t="s">
        <v>32</v>
      </c>
      <c r="N141" s="360">
        <v>268027011</v>
      </c>
    </row>
    <row r="142" spans="1:14" ht="56.5" customHeight="1" x14ac:dyDescent="0.35">
      <c r="A142" s="360">
        <v>103</v>
      </c>
      <c r="B142" s="216" t="s">
        <v>406</v>
      </c>
      <c r="C142" s="360" t="s">
        <v>14</v>
      </c>
      <c r="D142" s="364" t="s">
        <v>427</v>
      </c>
      <c r="E142" s="364">
        <v>2020</v>
      </c>
      <c r="F142" s="360" t="s">
        <v>442</v>
      </c>
      <c r="G142" s="195"/>
      <c r="H142" s="195"/>
      <c r="I142" s="195"/>
      <c r="J142" s="195"/>
      <c r="K142" s="195">
        <f>169.935+169.935</f>
        <v>339.87</v>
      </c>
      <c r="L142" s="196">
        <f t="shared" si="13"/>
        <v>339.87</v>
      </c>
      <c r="M142" s="41" t="s">
        <v>32</v>
      </c>
      <c r="N142" s="360">
        <v>268027011</v>
      </c>
    </row>
    <row r="143" spans="1:14" ht="56.5" customHeight="1" x14ac:dyDescent="0.35">
      <c r="A143" s="360">
        <v>104</v>
      </c>
      <c r="B143" s="216" t="s">
        <v>407</v>
      </c>
      <c r="C143" s="360" t="s">
        <v>14</v>
      </c>
      <c r="D143" s="364" t="s">
        <v>427</v>
      </c>
      <c r="E143" s="364">
        <v>2020</v>
      </c>
      <c r="F143" s="360" t="s">
        <v>442</v>
      </c>
      <c r="G143" s="195"/>
      <c r="H143" s="195"/>
      <c r="I143" s="195"/>
      <c r="J143" s="195"/>
      <c r="K143" s="195">
        <v>0</v>
      </c>
      <c r="L143" s="196">
        <f t="shared" si="13"/>
        <v>0</v>
      </c>
      <c r="M143" s="41" t="s">
        <v>32</v>
      </c>
      <c r="N143" s="360">
        <v>268027011</v>
      </c>
    </row>
    <row r="144" spans="1:14" ht="56.5" customHeight="1" x14ac:dyDescent="0.35">
      <c r="A144" s="360">
        <v>105</v>
      </c>
      <c r="B144" s="216" t="s">
        <v>408</v>
      </c>
      <c r="C144" s="360" t="s">
        <v>14</v>
      </c>
      <c r="D144" s="364" t="s">
        <v>427</v>
      </c>
      <c r="E144" s="364">
        <v>2020</v>
      </c>
      <c r="F144" s="360" t="s">
        <v>435</v>
      </c>
      <c r="G144" s="195"/>
      <c r="H144" s="195"/>
      <c r="I144" s="195"/>
      <c r="J144" s="195"/>
      <c r="K144" s="195">
        <v>192.95</v>
      </c>
      <c r="L144" s="196">
        <f t="shared" si="13"/>
        <v>192.95</v>
      </c>
      <c r="M144" s="41" t="s">
        <v>32</v>
      </c>
      <c r="N144" s="360">
        <v>268027011</v>
      </c>
    </row>
    <row r="145" spans="1:14" ht="56.5" customHeight="1" x14ac:dyDescent="0.35">
      <c r="A145" s="360">
        <v>106</v>
      </c>
      <c r="B145" s="216" t="s">
        <v>409</v>
      </c>
      <c r="C145" s="360" t="s">
        <v>14</v>
      </c>
      <c r="D145" s="364" t="s">
        <v>427</v>
      </c>
      <c r="E145" s="364">
        <v>2020</v>
      </c>
      <c r="F145" s="360" t="s">
        <v>441</v>
      </c>
      <c r="G145" s="195"/>
      <c r="H145" s="195"/>
      <c r="I145" s="195"/>
      <c r="J145" s="195"/>
      <c r="K145" s="195">
        <v>91.352999999999994</v>
      </c>
      <c r="L145" s="196">
        <f t="shared" si="13"/>
        <v>91.352999999999994</v>
      </c>
      <c r="M145" s="41" t="s">
        <v>32</v>
      </c>
      <c r="N145" s="360">
        <v>268027011</v>
      </c>
    </row>
    <row r="146" spans="1:14" ht="56.5" customHeight="1" x14ac:dyDescent="0.35">
      <c r="A146" s="360">
        <v>107</v>
      </c>
      <c r="B146" s="216" t="s">
        <v>410</v>
      </c>
      <c r="C146" s="360" t="s">
        <v>14</v>
      </c>
      <c r="D146" s="364" t="s">
        <v>427</v>
      </c>
      <c r="E146" s="364">
        <v>2020</v>
      </c>
      <c r="F146" s="360" t="s">
        <v>441</v>
      </c>
      <c r="G146" s="195"/>
      <c r="H146" s="195"/>
      <c r="I146" s="195"/>
      <c r="J146" s="195"/>
      <c r="K146" s="195">
        <v>0</v>
      </c>
      <c r="L146" s="196">
        <f t="shared" si="13"/>
        <v>0</v>
      </c>
      <c r="M146" s="41" t="s">
        <v>32</v>
      </c>
      <c r="N146" s="360">
        <v>268027011</v>
      </c>
    </row>
    <row r="147" spans="1:14" ht="56.5" customHeight="1" x14ac:dyDescent="0.35">
      <c r="A147" s="360">
        <v>108</v>
      </c>
      <c r="B147" s="216" t="s">
        <v>411</v>
      </c>
      <c r="C147" s="360" t="s">
        <v>14</v>
      </c>
      <c r="D147" s="364" t="s">
        <v>427</v>
      </c>
      <c r="E147" s="364">
        <v>2020</v>
      </c>
      <c r="F147" s="360" t="s">
        <v>441</v>
      </c>
      <c r="G147" s="195"/>
      <c r="H147" s="195"/>
      <c r="I147" s="195"/>
      <c r="J147" s="195"/>
      <c r="K147" s="195">
        <v>632.73500000000001</v>
      </c>
      <c r="L147" s="196">
        <f t="shared" si="13"/>
        <v>632.73500000000001</v>
      </c>
      <c r="M147" s="41" t="s">
        <v>32</v>
      </c>
      <c r="N147" s="360">
        <v>268027011</v>
      </c>
    </row>
    <row r="148" spans="1:14" ht="56.5" customHeight="1" x14ac:dyDescent="0.35">
      <c r="A148" s="360">
        <v>109</v>
      </c>
      <c r="B148" s="216" t="s">
        <v>412</v>
      </c>
      <c r="C148" s="360" t="s">
        <v>14</v>
      </c>
      <c r="D148" s="364" t="s">
        <v>427</v>
      </c>
      <c r="E148" s="364">
        <v>2020</v>
      </c>
      <c r="F148" s="360" t="s">
        <v>441</v>
      </c>
      <c r="G148" s="195"/>
      <c r="H148" s="195"/>
      <c r="I148" s="195"/>
      <c r="J148" s="195"/>
      <c r="K148" s="195">
        <v>261</v>
      </c>
      <c r="L148" s="196">
        <f t="shared" si="13"/>
        <v>261</v>
      </c>
      <c r="M148" s="41" t="s">
        <v>32</v>
      </c>
      <c r="N148" s="360">
        <v>268027011</v>
      </c>
    </row>
    <row r="149" spans="1:14" ht="56.5" customHeight="1" x14ac:dyDescent="0.35">
      <c r="A149" s="360">
        <v>110</v>
      </c>
      <c r="B149" s="216" t="s">
        <v>413</v>
      </c>
      <c r="C149" s="360" t="s">
        <v>14</v>
      </c>
      <c r="D149" s="364" t="s">
        <v>427</v>
      </c>
      <c r="E149" s="364">
        <v>2020</v>
      </c>
      <c r="F149" s="360" t="s">
        <v>441</v>
      </c>
      <c r="G149" s="195"/>
      <c r="H149" s="195"/>
      <c r="I149" s="195"/>
      <c r="J149" s="195"/>
      <c r="K149" s="195">
        <v>117.956</v>
      </c>
      <c r="L149" s="196">
        <f t="shared" si="13"/>
        <v>117.956</v>
      </c>
      <c r="M149" s="41" t="s">
        <v>32</v>
      </c>
      <c r="N149" s="360">
        <v>268027011</v>
      </c>
    </row>
    <row r="150" spans="1:14" ht="56.5" customHeight="1" x14ac:dyDescent="0.35">
      <c r="A150" s="360">
        <v>111</v>
      </c>
      <c r="B150" s="216" t="s">
        <v>414</v>
      </c>
      <c r="C150" s="360" t="s">
        <v>14</v>
      </c>
      <c r="D150" s="364" t="s">
        <v>427</v>
      </c>
      <c r="E150" s="364">
        <v>2020</v>
      </c>
      <c r="F150" s="360" t="s">
        <v>442</v>
      </c>
      <c r="G150" s="195"/>
      <c r="H150" s="195"/>
      <c r="I150" s="195"/>
      <c r="J150" s="195"/>
      <c r="K150" s="195">
        <v>0</v>
      </c>
      <c r="L150" s="196">
        <f t="shared" si="13"/>
        <v>0</v>
      </c>
      <c r="M150" s="41" t="s">
        <v>32</v>
      </c>
      <c r="N150" s="360">
        <v>268027011</v>
      </c>
    </row>
    <row r="151" spans="1:14" ht="56.5" customHeight="1" x14ac:dyDescent="0.35">
      <c r="A151" s="360">
        <v>112</v>
      </c>
      <c r="B151" s="216" t="s">
        <v>160</v>
      </c>
      <c r="C151" s="360" t="s">
        <v>14</v>
      </c>
      <c r="D151" s="364" t="s">
        <v>4</v>
      </c>
      <c r="E151" s="364">
        <v>2016</v>
      </c>
      <c r="F151" s="360" t="s">
        <v>435</v>
      </c>
      <c r="G151" s="195">
        <v>4.7293000000000003</v>
      </c>
      <c r="H151" s="195"/>
      <c r="I151" s="195"/>
      <c r="J151" s="195"/>
      <c r="K151" s="195"/>
      <c r="L151" s="196">
        <f t="shared" si="13"/>
        <v>4.7293000000000003</v>
      </c>
      <c r="M151" s="41" t="s">
        <v>32</v>
      </c>
      <c r="N151" s="360">
        <v>268102011</v>
      </c>
    </row>
    <row r="152" spans="1:14" ht="56.5" customHeight="1" x14ac:dyDescent="0.35">
      <c r="A152" s="360">
        <v>113</v>
      </c>
      <c r="B152" s="216" t="s">
        <v>161</v>
      </c>
      <c r="C152" s="360" t="s">
        <v>14</v>
      </c>
      <c r="D152" s="364" t="s">
        <v>4</v>
      </c>
      <c r="E152" s="364">
        <v>2016</v>
      </c>
      <c r="F152" s="360" t="s">
        <v>435</v>
      </c>
      <c r="G152" s="195">
        <v>23.523299999999999</v>
      </c>
      <c r="H152" s="195"/>
      <c r="I152" s="195"/>
      <c r="J152" s="195"/>
      <c r="K152" s="195"/>
      <c r="L152" s="196">
        <f t="shared" si="13"/>
        <v>23.523299999999999</v>
      </c>
      <c r="M152" s="41" t="s">
        <v>32</v>
      </c>
      <c r="N152" s="360">
        <v>268102011</v>
      </c>
    </row>
    <row r="153" spans="1:14" ht="56.5" customHeight="1" x14ac:dyDescent="0.35">
      <c r="A153" s="360">
        <v>114</v>
      </c>
      <c r="B153" s="216" t="s">
        <v>162</v>
      </c>
      <c r="C153" s="360" t="s">
        <v>14</v>
      </c>
      <c r="D153" s="364" t="s">
        <v>4</v>
      </c>
      <c r="E153" s="364">
        <v>2016</v>
      </c>
      <c r="F153" s="360" t="s">
        <v>435</v>
      </c>
      <c r="G153" s="195">
        <v>1.762</v>
      </c>
      <c r="H153" s="195"/>
      <c r="I153" s="195"/>
      <c r="J153" s="195"/>
      <c r="K153" s="195"/>
      <c r="L153" s="196">
        <f t="shared" si="13"/>
        <v>1.762</v>
      </c>
      <c r="M153" s="41" t="s">
        <v>32</v>
      </c>
      <c r="N153" s="360">
        <v>268102011</v>
      </c>
    </row>
    <row r="154" spans="1:14" ht="56.5" customHeight="1" x14ac:dyDescent="0.35">
      <c r="A154" s="360">
        <v>115</v>
      </c>
      <c r="B154" s="216" t="s">
        <v>163</v>
      </c>
      <c r="C154" s="360" t="s">
        <v>14</v>
      </c>
      <c r="D154" s="364" t="s">
        <v>4</v>
      </c>
      <c r="E154" s="364">
        <v>2016</v>
      </c>
      <c r="F154" s="360" t="s">
        <v>435</v>
      </c>
      <c r="G154" s="195">
        <v>18.688800000000001</v>
      </c>
      <c r="H154" s="195"/>
      <c r="I154" s="195"/>
      <c r="J154" s="195"/>
      <c r="K154" s="195"/>
      <c r="L154" s="196">
        <f t="shared" si="13"/>
        <v>18.688800000000001</v>
      </c>
      <c r="M154" s="41" t="s">
        <v>32</v>
      </c>
      <c r="N154" s="360">
        <v>268102011</v>
      </c>
    </row>
    <row r="155" spans="1:14" ht="56.5" customHeight="1" x14ac:dyDescent="0.35">
      <c r="A155" s="360">
        <v>116</v>
      </c>
      <c r="B155" s="216" t="s">
        <v>164</v>
      </c>
      <c r="C155" s="360" t="s">
        <v>14</v>
      </c>
      <c r="D155" s="364" t="s">
        <v>4</v>
      </c>
      <c r="E155" s="364">
        <v>2016</v>
      </c>
      <c r="F155" s="360" t="s">
        <v>435</v>
      </c>
      <c r="G155" s="195">
        <v>6.96</v>
      </c>
      <c r="H155" s="195"/>
      <c r="I155" s="195"/>
      <c r="J155" s="195"/>
      <c r="K155" s="195"/>
      <c r="L155" s="196">
        <f t="shared" si="13"/>
        <v>6.96</v>
      </c>
      <c r="M155" s="41" t="s">
        <v>32</v>
      </c>
      <c r="N155" s="360">
        <v>268102011</v>
      </c>
    </row>
    <row r="156" spans="1:14" ht="56.5" customHeight="1" x14ac:dyDescent="0.35">
      <c r="A156" s="360">
        <v>117</v>
      </c>
      <c r="B156" s="216" t="s">
        <v>165</v>
      </c>
      <c r="C156" s="360" t="s">
        <v>14</v>
      </c>
      <c r="D156" s="364" t="s">
        <v>4</v>
      </c>
      <c r="E156" s="364">
        <v>2016</v>
      </c>
      <c r="F156" s="360" t="s">
        <v>435</v>
      </c>
      <c r="G156" s="195">
        <v>47.776899999999998</v>
      </c>
      <c r="H156" s="195"/>
      <c r="I156" s="195"/>
      <c r="J156" s="195"/>
      <c r="K156" s="195"/>
      <c r="L156" s="196">
        <f t="shared" si="13"/>
        <v>47.776899999999998</v>
      </c>
      <c r="M156" s="41" t="s">
        <v>32</v>
      </c>
      <c r="N156" s="360">
        <v>268102011</v>
      </c>
    </row>
    <row r="157" spans="1:14" ht="56.5" customHeight="1" x14ac:dyDescent="0.35">
      <c r="A157" s="360">
        <v>118</v>
      </c>
      <c r="B157" s="216" t="s">
        <v>166</v>
      </c>
      <c r="C157" s="360" t="s">
        <v>14</v>
      </c>
      <c r="D157" s="364" t="s">
        <v>4</v>
      </c>
      <c r="E157" s="364">
        <v>2016</v>
      </c>
      <c r="F157" s="360" t="s">
        <v>435</v>
      </c>
      <c r="G157" s="195">
        <v>2.9506000000000001</v>
      </c>
      <c r="H157" s="195"/>
      <c r="I157" s="195"/>
      <c r="J157" s="195"/>
      <c r="K157" s="195"/>
      <c r="L157" s="196">
        <f t="shared" si="13"/>
        <v>2.9506000000000001</v>
      </c>
      <c r="M157" s="41" t="s">
        <v>32</v>
      </c>
      <c r="N157" s="360">
        <v>268102011</v>
      </c>
    </row>
    <row r="158" spans="1:14" ht="56.5" customHeight="1" x14ac:dyDescent="0.35">
      <c r="A158" s="360">
        <v>119</v>
      </c>
      <c r="B158" s="216" t="s">
        <v>167</v>
      </c>
      <c r="C158" s="360" t="s">
        <v>14</v>
      </c>
      <c r="D158" s="364" t="s">
        <v>4</v>
      </c>
      <c r="E158" s="364">
        <v>2016</v>
      </c>
      <c r="F158" s="360" t="s">
        <v>435</v>
      </c>
      <c r="G158" s="195">
        <v>5.2370000000000001</v>
      </c>
      <c r="H158" s="195"/>
      <c r="I158" s="195"/>
      <c r="J158" s="195"/>
      <c r="K158" s="195"/>
      <c r="L158" s="196">
        <f t="shared" si="13"/>
        <v>5.2370000000000001</v>
      </c>
      <c r="M158" s="41" t="s">
        <v>32</v>
      </c>
      <c r="N158" s="360">
        <v>268102011</v>
      </c>
    </row>
    <row r="159" spans="1:14" ht="56.5" customHeight="1" x14ac:dyDescent="0.35">
      <c r="A159" s="360">
        <v>120</v>
      </c>
      <c r="B159" s="216" t="s">
        <v>168</v>
      </c>
      <c r="C159" s="360" t="s">
        <v>14</v>
      </c>
      <c r="D159" s="364" t="s">
        <v>4</v>
      </c>
      <c r="E159" s="364">
        <v>2016</v>
      </c>
      <c r="F159" s="360" t="s">
        <v>435</v>
      </c>
      <c r="G159" s="195">
        <v>4.1677</v>
      </c>
      <c r="H159" s="195"/>
      <c r="I159" s="195"/>
      <c r="J159" s="195"/>
      <c r="K159" s="195"/>
      <c r="L159" s="196">
        <f t="shared" si="13"/>
        <v>4.1677</v>
      </c>
      <c r="M159" s="41" t="s">
        <v>32</v>
      </c>
      <c r="N159" s="360">
        <v>268102011</v>
      </c>
    </row>
    <row r="160" spans="1:14" ht="56.5" customHeight="1" x14ac:dyDescent="0.35">
      <c r="A160" s="360">
        <v>121</v>
      </c>
      <c r="B160" s="216" t="s">
        <v>169</v>
      </c>
      <c r="C160" s="360" t="s">
        <v>14</v>
      </c>
      <c r="D160" s="364" t="s">
        <v>4</v>
      </c>
      <c r="E160" s="364">
        <v>2016</v>
      </c>
      <c r="F160" s="360" t="s">
        <v>441</v>
      </c>
      <c r="G160" s="195">
        <v>46.956699999999998</v>
      </c>
      <c r="H160" s="195"/>
      <c r="I160" s="195"/>
      <c r="J160" s="195"/>
      <c r="K160" s="195"/>
      <c r="L160" s="196">
        <f t="shared" si="13"/>
        <v>46.956699999999998</v>
      </c>
      <c r="M160" s="41" t="s">
        <v>32</v>
      </c>
      <c r="N160" s="360">
        <v>268102011</v>
      </c>
    </row>
    <row r="161" spans="1:14" ht="56.5" customHeight="1" x14ac:dyDescent="0.35">
      <c r="A161" s="360">
        <v>122</v>
      </c>
      <c r="B161" s="216" t="s">
        <v>116</v>
      </c>
      <c r="C161" s="360" t="s">
        <v>14</v>
      </c>
      <c r="D161" s="364" t="s">
        <v>427</v>
      </c>
      <c r="E161" s="364" t="s">
        <v>368</v>
      </c>
      <c r="F161" s="360" t="s">
        <v>428</v>
      </c>
      <c r="G161" s="195"/>
      <c r="H161" s="195">
        <v>417.27109311999999</v>
      </c>
      <c r="I161" s="195">
        <v>301.3</v>
      </c>
      <c r="J161" s="195">
        <v>600</v>
      </c>
      <c r="K161" s="195">
        <v>720.84400000000005</v>
      </c>
      <c r="L161" s="196">
        <f t="shared" si="13"/>
        <v>2039.4150931200002</v>
      </c>
      <c r="M161" s="41" t="s">
        <v>32</v>
      </c>
      <c r="N161" s="360">
        <v>268028011</v>
      </c>
    </row>
    <row r="162" spans="1:14" ht="56.5" customHeight="1" x14ac:dyDescent="0.35">
      <c r="A162" s="360">
        <v>123</v>
      </c>
      <c r="B162" s="216" t="s">
        <v>114</v>
      </c>
      <c r="C162" s="360" t="s">
        <v>14</v>
      </c>
      <c r="D162" s="364" t="s">
        <v>4</v>
      </c>
      <c r="E162" s="364" t="s">
        <v>368</v>
      </c>
      <c r="F162" s="360" t="s">
        <v>428</v>
      </c>
      <c r="G162" s="195"/>
      <c r="H162" s="195">
        <v>162.626</v>
      </c>
      <c r="I162" s="195">
        <v>168</v>
      </c>
      <c r="J162" s="195">
        <v>475.9</v>
      </c>
      <c r="K162" s="195">
        <v>360.8</v>
      </c>
      <c r="L162" s="196">
        <f t="shared" si="13"/>
        <v>1167.326</v>
      </c>
      <c r="M162" s="41" t="s">
        <v>32</v>
      </c>
      <c r="N162" s="360">
        <v>268028011</v>
      </c>
    </row>
    <row r="163" spans="1:14" ht="56.5" customHeight="1" x14ac:dyDescent="0.35">
      <c r="A163" s="360">
        <v>124</v>
      </c>
      <c r="B163" s="216" t="s">
        <v>206</v>
      </c>
      <c r="C163" s="360" t="s">
        <v>14</v>
      </c>
      <c r="D163" s="364" t="s">
        <v>427</v>
      </c>
      <c r="E163" s="364">
        <v>2018</v>
      </c>
      <c r="F163" s="360" t="s">
        <v>428</v>
      </c>
      <c r="G163" s="195"/>
      <c r="H163" s="195"/>
      <c r="I163" s="195">
        <v>460.7</v>
      </c>
      <c r="J163" s="195"/>
      <c r="K163" s="195"/>
      <c r="L163" s="196">
        <f t="shared" si="13"/>
        <v>460.7</v>
      </c>
      <c r="M163" s="41" t="s">
        <v>32</v>
      </c>
      <c r="N163" s="360">
        <v>268028011</v>
      </c>
    </row>
    <row r="164" spans="1:14" ht="56.5" customHeight="1" x14ac:dyDescent="0.35">
      <c r="A164" s="360">
        <v>125</v>
      </c>
      <c r="B164" s="216" t="s">
        <v>207</v>
      </c>
      <c r="C164" s="360" t="s">
        <v>14</v>
      </c>
      <c r="D164" s="364" t="s">
        <v>427</v>
      </c>
      <c r="E164" s="364">
        <v>2018</v>
      </c>
      <c r="F164" s="360" t="s">
        <v>428</v>
      </c>
      <c r="G164" s="195"/>
      <c r="H164" s="195"/>
      <c r="I164" s="195">
        <v>727.7</v>
      </c>
      <c r="J164" s="195"/>
      <c r="K164" s="195"/>
      <c r="L164" s="196">
        <f t="shared" si="13"/>
        <v>727.7</v>
      </c>
      <c r="M164" s="41" t="s">
        <v>32</v>
      </c>
      <c r="N164" s="360">
        <v>268028011</v>
      </c>
    </row>
    <row r="165" spans="1:14" ht="56.5" customHeight="1" x14ac:dyDescent="0.35">
      <c r="A165" s="360">
        <v>126</v>
      </c>
      <c r="B165" s="216" t="s">
        <v>108</v>
      </c>
      <c r="C165" s="360" t="s">
        <v>14</v>
      </c>
      <c r="D165" s="364" t="s">
        <v>4</v>
      </c>
      <c r="E165" s="364" t="s">
        <v>531</v>
      </c>
      <c r="F165" s="360" t="s">
        <v>428</v>
      </c>
      <c r="G165" s="195"/>
      <c r="H165" s="195">
        <v>585.76</v>
      </c>
      <c r="I165" s="195">
        <v>379.8</v>
      </c>
      <c r="J165" s="195"/>
      <c r="K165" s="195"/>
      <c r="L165" s="196">
        <f t="shared" si="13"/>
        <v>965.56</v>
      </c>
      <c r="M165" s="41" t="s">
        <v>32</v>
      </c>
      <c r="N165" s="360">
        <v>268028011</v>
      </c>
    </row>
    <row r="166" spans="1:14" ht="56.5" customHeight="1" x14ac:dyDescent="0.35">
      <c r="A166" s="360">
        <v>127</v>
      </c>
      <c r="B166" s="216" t="s">
        <v>118</v>
      </c>
      <c r="C166" s="360" t="s">
        <v>14</v>
      </c>
      <c r="D166" s="364" t="s">
        <v>4</v>
      </c>
      <c r="E166" s="364" t="s">
        <v>531</v>
      </c>
      <c r="F166" s="360" t="s">
        <v>428</v>
      </c>
      <c r="G166" s="195"/>
      <c r="H166" s="195">
        <f>333.3684032+182.185</f>
        <v>515.55340320000005</v>
      </c>
      <c r="I166" s="195">
        <v>440.5</v>
      </c>
      <c r="J166" s="195"/>
      <c r="K166" s="195"/>
      <c r="L166" s="196">
        <f t="shared" si="13"/>
        <v>956.05340320000005</v>
      </c>
      <c r="M166" s="41" t="s">
        <v>32</v>
      </c>
      <c r="N166" s="360">
        <v>268028011</v>
      </c>
    </row>
    <row r="167" spans="1:14" ht="56.5" customHeight="1" x14ac:dyDescent="0.35">
      <c r="A167" s="360">
        <v>128</v>
      </c>
      <c r="B167" s="216" t="s">
        <v>208</v>
      </c>
      <c r="C167" s="360" t="s">
        <v>14</v>
      </c>
      <c r="D167" s="364" t="s">
        <v>427</v>
      </c>
      <c r="E167" s="364" t="s">
        <v>422</v>
      </c>
      <c r="F167" s="360" t="s">
        <v>428</v>
      </c>
      <c r="G167" s="195"/>
      <c r="H167" s="195"/>
      <c r="I167" s="195">
        <v>481</v>
      </c>
      <c r="J167" s="195">
        <v>567.1</v>
      </c>
      <c r="K167" s="195"/>
      <c r="L167" s="196">
        <f t="shared" si="13"/>
        <v>1048.0999999999999</v>
      </c>
      <c r="M167" s="41" t="s">
        <v>32</v>
      </c>
      <c r="N167" s="360">
        <v>268028011</v>
      </c>
    </row>
    <row r="168" spans="1:14" ht="56.5" customHeight="1" x14ac:dyDescent="0.35">
      <c r="A168" s="360">
        <v>129</v>
      </c>
      <c r="B168" s="216" t="s">
        <v>115</v>
      </c>
      <c r="C168" s="360" t="s">
        <v>14</v>
      </c>
      <c r="D168" s="364" t="s">
        <v>4</v>
      </c>
      <c r="E168" s="364" t="s">
        <v>531</v>
      </c>
      <c r="F168" s="360" t="s">
        <v>428</v>
      </c>
      <c r="G168" s="195"/>
      <c r="H168" s="195">
        <v>259.97199999999998</v>
      </c>
      <c r="I168" s="195">
        <v>498.4</v>
      </c>
      <c r="J168" s="195"/>
      <c r="K168" s="195"/>
      <c r="L168" s="196">
        <f t="shared" ref="L168:L185" si="14">G168+H168+I168+J168+K168</f>
        <v>758.37199999999996</v>
      </c>
      <c r="M168" s="41" t="s">
        <v>32</v>
      </c>
      <c r="N168" s="360">
        <v>268028011</v>
      </c>
    </row>
    <row r="169" spans="1:14" ht="56.5" customHeight="1" x14ac:dyDescent="0.35">
      <c r="A169" s="360">
        <v>130</v>
      </c>
      <c r="B169" s="216" t="s">
        <v>179</v>
      </c>
      <c r="C169" s="360" t="s">
        <v>14</v>
      </c>
      <c r="D169" s="364" t="s">
        <v>4</v>
      </c>
      <c r="E169" s="364">
        <v>2017</v>
      </c>
      <c r="F169" s="360" t="s">
        <v>436</v>
      </c>
      <c r="G169" s="195"/>
      <c r="H169" s="195">
        <v>15.9526</v>
      </c>
      <c r="I169" s="195"/>
      <c r="J169" s="195"/>
      <c r="K169" s="195"/>
      <c r="L169" s="196">
        <f t="shared" si="14"/>
        <v>15.9526</v>
      </c>
      <c r="M169" s="41" t="s">
        <v>32</v>
      </c>
      <c r="N169" s="360">
        <v>268116000</v>
      </c>
    </row>
    <row r="170" spans="1:14" ht="56.5" customHeight="1" x14ac:dyDescent="0.35">
      <c r="A170" s="360">
        <v>131</v>
      </c>
      <c r="B170" s="216" t="s">
        <v>180</v>
      </c>
      <c r="C170" s="360" t="s">
        <v>14</v>
      </c>
      <c r="D170" s="364" t="s">
        <v>4</v>
      </c>
      <c r="E170" s="364">
        <v>2017</v>
      </c>
      <c r="F170" s="360" t="s">
        <v>440</v>
      </c>
      <c r="G170" s="195"/>
      <c r="H170" s="195">
        <v>32.437600000000003</v>
      </c>
      <c r="I170" s="195"/>
      <c r="J170" s="195"/>
      <c r="K170" s="195"/>
      <c r="L170" s="196">
        <f t="shared" si="14"/>
        <v>32.437600000000003</v>
      </c>
      <c r="M170" s="41" t="s">
        <v>32</v>
      </c>
      <c r="N170" s="360">
        <v>268116000</v>
      </c>
    </row>
    <row r="171" spans="1:14" ht="56.5" customHeight="1" x14ac:dyDescent="0.35">
      <c r="A171" s="360">
        <v>132</v>
      </c>
      <c r="B171" s="216" t="s">
        <v>181</v>
      </c>
      <c r="C171" s="360" t="s">
        <v>14</v>
      </c>
      <c r="D171" s="364" t="s">
        <v>4</v>
      </c>
      <c r="E171" s="364">
        <v>2017</v>
      </c>
      <c r="F171" s="360" t="s">
        <v>440</v>
      </c>
      <c r="G171" s="195"/>
      <c r="H171" s="195">
        <v>50.881999999999998</v>
      </c>
      <c r="I171" s="195"/>
      <c r="J171" s="195"/>
      <c r="K171" s="195"/>
      <c r="L171" s="196">
        <f t="shared" si="14"/>
        <v>50.881999999999998</v>
      </c>
      <c r="M171" s="41" t="s">
        <v>32</v>
      </c>
      <c r="N171" s="360">
        <v>268116000</v>
      </c>
    </row>
    <row r="172" spans="1:14" ht="56.5" customHeight="1" x14ac:dyDescent="0.35">
      <c r="A172" s="360">
        <v>133</v>
      </c>
      <c r="B172" s="216" t="s">
        <v>209</v>
      </c>
      <c r="C172" s="360" t="s">
        <v>14</v>
      </c>
      <c r="D172" s="364" t="s">
        <v>427</v>
      </c>
      <c r="E172" s="364">
        <v>2018</v>
      </c>
      <c r="F172" s="360" t="s">
        <v>428</v>
      </c>
      <c r="G172" s="195"/>
      <c r="H172" s="195"/>
      <c r="I172" s="195">
        <v>918.6</v>
      </c>
      <c r="J172" s="195"/>
      <c r="K172" s="195"/>
      <c r="L172" s="196">
        <f t="shared" si="14"/>
        <v>918.6</v>
      </c>
      <c r="M172" s="41" t="s">
        <v>32</v>
      </c>
      <c r="N172" s="360">
        <v>268116000</v>
      </c>
    </row>
    <row r="173" spans="1:14" ht="56.5" customHeight="1" x14ac:dyDescent="0.35">
      <c r="A173" s="360">
        <v>134</v>
      </c>
      <c r="B173" s="216" t="s">
        <v>177</v>
      </c>
      <c r="C173" s="360" t="s">
        <v>14</v>
      </c>
      <c r="D173" s="364" t="s">
        <v>427</v>
      </c>
      <c r="E173" s="364" t="s">
        <v>367</v>
      </c>
      <c r="F173" s="360" t="s">
        <v>428</v>
      </c>
      <c r="G173" s="195"/>
      <c r="H173" s="195"/>
      <c r="I173" s="195">
        <v>185.4</v>
      </c>
      <c r="J173" s="195">
        <v>480.8</v>
      </c>
      <c r="K173" s="195">
        <v>414.70499999999998</v>
      </c>
      <c r="L173" s="196">
        <f t="shared" si="14"/>
        <v>1080.905</v>
      </c>
      <c r="M173" s="41" t="s">
        <v>32</v>
      </c>
      <c r="N173" s="360">
        <v>268028011</v>
      </c>
    </row>
    <row r="174" spans="1:14" ht="56.5" customHeight="1" x14ac:dyDescent="0.35">
      <c r="A174" s="360">
        <v>135</v>
      </c>
      <c r="B174" s="216" t="s">
        <v>210</v>
      </c>
      <c r="C174" s="360" t="s">
        <v>14</v>
      </c>
      <c r="D174" s="364" t="s">
        <v>427</v>
      </c>
      <c r="E174" s="364">
        <v>2018</v>
      </c>
      <c r="F174" s="360" t="s">
        <v>428</v>
      </c>
      <c r="G174" s="195"/>
      <c r="H174" s="195"/>
      <c r="I174" s="195">
        <v>79</v>
      </c>
      <c r="J174" s="195"/>
      <c r="K174" s="195"/>
      <c r="L174" s="196">
        <f t="shared" si="14"/>
        <v>79</v>
      </c>
      <c r="M174" s="41" t="s">
        <v>33</v>
      </c>
      <c r="N174" s="360">
        <v>268113015</v>
      </c>
    </row>
    <row r="175" spans="1:14" ht="56.5" customHeight="1" x14ac:dyDescent="0.35">
      <c r="A175" s="360">
        <v>136</v>
      </c>
      <c r="B175" s="216" t="s">
        <v>524</v>
      </c>
      <c r="C175" s="360" t="s">
        <v>14</v>
      </c>
      <c r="D175" s="364" t="s">
        <v>427</v>
      </c>
      <c r="E175" s="364">
        <v>2020</v>
      </c>
      <c r="F175" s="360" t="s">
        <v>518</v>
      </c>
      <c r="G175" s="195"/>
      <c r="H175" s="195"/>
      <c r="I175" s="195"/>
      <c r="J175" s="195"/>
      <c r="K175" s="195">
        <v>39.020000000000003</v>
      </c>
      <c r="L175" s="196">
        <f t="shared" si="14"/>
        <v>39.020000000000003</v>
      </c>
      <c r="M175" s="41" t="s">
        <v>32</v>
      </c>
      <c r="N175" s="360">
        <v>268027011</v>
      </c>
    </row>
    <row r="176" spans="1:14" ht="56.5" customHeight="1" x14ac:dyDescent="0.35">
      <c r="A176" s="360">
        <v>137</v>
      </c>
      <c r="B176" s="216" t="s">
        <v>525</v>
      </c>
      <c r="C176" s="360" t="s">
        <v>14</v>
      </c>
      <c r="D176" s="364" t="s">
        <v>427</v>
      </c>
      <c r="E176" s="364">
        <v>2020</v>
      </c>
      <c r="F176" s="360" t="s">
        <v>428</v>
      </c>
      <c r="G176" s="195"/>
      <c r="H176" s="195"/>
      <c r="I176" s="195"/>
      <c r="J176" s="195"/>
      <c r="K176" s="195">
        <v>100.58</v>
      </c>
      <c r="L176" s="196">
        <f t="shared" si="14"/>
        <v>100.58</v>
      </c>
      <c r="M176" s="41" t="s">
        <v>32</v>
      </c>
      <c r="N176" s="360">
        <v>268027011</v>
      </c>
    </row>
    <row r="177" spans="1:14" ht="56.5" customHeight="1" x14ac:dyDescent="0.35">
      <c r="A177" s="360">
        <v>138</v>
      </c>
      <c r="B177" s="216" t="s">
        <v>526</v>
      </c>
      <c r="C177" s="360" t="s">
        <v>14</v>
      </c>
      <c r="D177" s="364" t="s">
        <v>427</v>
      </c>
      <c r="E177" s="364">
        <v>2020</v>
      </c>
      <c r="F177" s="360" t="s">
        <v>428</v>
      </c>
      <c r="G177" s="195"/>
      <c r="H177" s="195"/>
      <c r="I177" s="195"/>
      <c r="J177" s="195"/>
      <c r="K177" s="195">
        <v>146.511</v>
      </c>
      <c r="L177" s="196">
        <f t="shared" si="14"/>
        <v>146.511</v>
      </c>
      <c r="M177" s="41" t="s">
        <v>32</v>
      </c>
      <c r="N177" s="360">
        <v>268027011</v>
      </c>
    </row>
    <row r="178" spans="1:14" ht="56.5" customHeight="1" x14ac:dyDescent="0.35">
      <c r="A178" s="360">
        <v>139</v>
      </c>
      <c r="B178" s="216" t="s">
        <v>527</v>
      </c>
      <c r="C178" s="360" t="s">
        <v>14</v>
      </c>
      <c r="D178" s="364" t="s">
        <v>427</v>
      </c>
      <c r="E178" s="364">
        <v>2020</v>
      </c>
      <c r="F178" s="360" t="s">
        <v>428</v>
      </c>
      <c r="G178" s="195"/>
      <c r="H178" s="195"/>
      <c r="I178" s="195"/>
      <c r="J178" s="195"/>
      <c r="K178" s="195">
        <v>37.201999999999998</v>
      </c>
      <c r="L178" s="196">
        <f t="shared" si="14"/>
        <v>37.201999999999998</v>
      </c>
      <c r="M178" s="41" t="s">
        <v>33</v>
      </c>
      <c r="N178" s="360">
        <v>268113015</v>
      </c>
    </row>
    <row r="179" spans="1:14" ht="56.5" customHeight="1" x14ac:dyDescent="0.35">
      <c r="A179" s="360">
        <v>140</v>
      </c>
      <c r="B179" s="216" t="s">
        <v>528</v>
      </c>
      <c r="C179" s="360" t="s">
        <v>14</v>
      </c>
      <c r="D179" s="364" t="s">
        <v>427</v>
      </c>
      <c r="E179" s="364">
        <v>2020</v>
      </c>
      <c r="F179" s="360" t="s">
        <v>440</v>
      </c>
      <c r="G179" s="195"/>
      <c r="H179" s="195"/>
      <c r="I179" s="195"/>
      <c r="J179" s="195"/>
      <c r="K179" s="195">
        <v>379</v>
      </c>
      <c r="L179" s="196">
        <f t="shared" si="14"/>
        <v>379</v>
      </c>
      <c r="M179" s="41" t="s">
        <v>33</v>
      </c>
      <c r="N179" s="360">
        <v>268113015</v>
      </c>
    </row>
    <row r="180" spans="1:14" ht="56.5" customHeight="1" x14ac:dyDescent="0.35">
      <c r="A180" s="360">
        <v>141</v>
      </c>
      <c r="B180" s="216" t="s">
        <v>529</v>
      </c>
      <c r="C180" s="360" t="s">
        <v>14</v>
      </c>
      <c r="D180" s="364" t="s">
        <v>427</v>
      </c>
      <c r="E180" s="364">
        <v>2020</v>
      </c>
      <c r="F180" s="360" t="s">
        <v>428</v>
      </c>
      <c r="G180" s="195"/>
      <c r="H180" s="195"/>
      <c r="I180" s="195"/>
      <c r="J180" s="195"/>
      <c r="K180" s="195">
        <v>12.662000000000001</v>
      </c>
      <c r="L180" s="196">
        <f t="shared" si="14"/>
        <v>12.662000000000001</v>
      </c>
      <c r="M180" s="41" t="s">
        <v>32</v>
      </c>
      <c r="N180" s="360">
        <v>268027011</v>
      </c>
    </row>
    <row r="181" spans="1:14" s="215" customFormat="1" ht="56.5" customHeight="1" x14ac:dyDescent="0.3">
      <c r="A181" s="219"/>
      <c r="B181" s="220" t="s">
        <v>121</v>
      </c>
      <c r="C181" s="219" t="s">
        <v>14</v>
      </c>
      <c r="D181" s="221"/>
      <c r="E181" s="219" t="s">
        <v>130</v>
      </c>
      <c r="F181" s="219" t="s">
        <v>428</v>
      </c>
      <c r="G181" s="218">
        <f>G182+G183+G184+G185</f>
        <v>2391.9982</v>
      </c>
      <c r="H181" s="218">
        <f t="shared" ref="H181:J181" si="15">H182+H183+H184+H185</f>
        <v>3794.7412669300006</v>
      </c>
      <c r="I181" s="218">
        <f t="shared" si="15"/>
        <v>5292.3731556151006</v>
      </c>
      <c r="J181" s="218">
        <f t="shared" si="15"/>
        <v>1662</v>
      </c>
      <c r="K181" s="218">
        <f>K182+K183+K184+K185</f>
        <v>6496.3000000000011</v>
      </c>
      <c r="L181" s="218">
        <f t="shared" si="14"/>
        <v>19637.412622545104</v>
      </c>
      <c r="M181" s="219" t="s">
        <v>33</v>
      </c>
      <c r="N181" s="219"/>
    </row>
    <row r="182" spans="1:14" ht="56.5" customHeight="1" x14ac:dyDescent="0.35">
      <c r="A182" s="360">
        <v>142</v>
      </c>
      <c r="B182" s="338" t="s">
        <v>122</v>
      </c>
      <c r="C182" s="360" t="s">
        <v>14</v>
      </c>
      <c r="D182" s="364" t="s">
        <v>6</v>
      </c>
      <c r="E182" s="360" t="s">
        <v>130</v>
      </c>
      <c r="F182" s="360" t="s">
        <v>428</v>
      </c>
      <c r="G182" s="195">
        <v>1733.2941000000001</v>
      </c>
      <c r="H182" s="195">
        <f>1408.10063856+164.99644448+813.57138389</f>
        <v>2386.6684669300002</v>
      </c>
      <c r="I182" s="195">
        <f>H182*1.07</f>
        <v>2553.7352596151004</v>
      </c>
      <c r="J182" s="195">
        <v>1052.0999999999999</v>
      </c>
      <c r="K182" s="195">
        <v>1703.9</v>
      </c>
      <c r="L182" s="196">
        <f t="shared" si="14"/>
        <v>9429.6978265450998</v>
      </c>
      <c r="M182" s="41" t="s">
        <v>33</v>
      </c>
      <c r="N182" s="360">
        <v>268003015</v>
      </c>
    </row>
    <row r="183" spans="1:14" ht="56.5" customHeight="1" x14ac:dyDescent="0.35">
      <c r="A183" s="360">
        <v>143</v>
      </c>
      <c r="B183" s="338" t="s">
        <v>122</v>
      </c>
      <c r="C183" s="360" t="s">
        <v>14</v>
      </c>
      <c r="D183" s="364" t="s">
        <v>6</v>
      </c>
      <c r="E183" s="360" t="s">
        <v>415</v>
      </c>
      <c r="F183" s="360" t="s">
        <v>428</v>
      </c>
      <c r="G183" s="195">
        <v>176</v>
      </c>
      <c r="H183" s="195"/>
      <c r="I183" s="195">
        <v>1232</v>
      </c>
      <c r="J183" s="195"/>
      <c r="K183" s="195"/>
      <c r="L183" s="196">
        <f t="shared" si="14"/>
        <v>1408</v>
      </c>
      <c r="M183" s="41" t="s">
        <v>33</v>
      </c>
      <c r="N183" s="360">
        <v>268003015</v>
      </c>
    </row>
    <row r="184" spans="1:14" ht="68.5" customHeight="1" x14ac:dyDescent="0.35">
      <c r="A184" s="360">
        <v>144</v>
      </c>
      <c r="B184" s="338" t="s">
        <v>123</v>
      </c>
      <c r="C184" s="360" t="s">
        <v>14</v>
      </c>
      <c r="D184" s="364" t="s">
        <v>6</v>
      </c>
      <c r="E184" s="360" t="s">
        <v>130</v>
      </c>
      <c r="F184" s="360" t="s">
        <v>439</v>
      </c>
      <c r="G184" s="195">
        <f>245.465+30+10.2279+38.5784+9.968+12+8.8446+25+8.863+4+10+5.1554+30+39.6018</f>
        <v>477.70410000000004</v>
      </c>
      <c r="H184" s="195">
        <f>312.194+69.44+65.4082+45.7804+10.7151+140+266.2803+120+7.1429+16.7201+60.4871+13.44+48.4184+157.0513+45.92+29.075</f>
        <v>1408.0728000000004</v>
      </c>
      <c r="I184" s="195">
        <f>H184*1.07</f>
        <v>1506.6378960000004</v>
      </c>
      <c r="J184" s="195">
        <v>609.9</v>
      </c>
      <c r="K184" s="195">
        <f>2461.5+1995.6+145.8+189.5</f>
        <v>4792.4000000000005</v>
      </c>
      <c r="L184" s="196">
        <f t="shared" si="14"/>
        <v>8794.714796000002</v>
      </c>
      <c r="M184" s="41" t="s">
        <v>33</v>
      </c>
      <c r="N184" s="360" t="s">
        <v>530</v>
      </c>
    </row>
    <row r="185" spans="1:14" ht="56.5" customHeight="1" x14ac:dyDescent="0.35">
      <c r="A185" s="360">
        <v>145</v>
      </c>
      <c r="B185" s="338" t="s">
        <v>123</v>
      </c>
      <c r="C185" s="360" t="s">
        <v>14</v>
      </c>
      <c r="D185" s="364" t="s">
        <v>6</v>
      </c>
      <c r="E185" s="360">
        <v>2016</v>
      </c>
      <c r="F185" s="360" t="s">
        <v>439</v>
      </c>
      <c r="G185" s="195">
        <v>5</v>
      </c>
      <c r="H185" s="195"/>
      <c r="I185" s="195"/>
      <c r="J185" s="195"/>
      <c r="K185" s="195"/>
      <c r="L185" s="196">
        <f t="shared" si="14"/>
        <v>5</v>
      </c>
      <c r="M185" s="41" t="s">
        <v>33</v>
      </c>
      <c r="N185" s="360">
        <v>268103015</v>
      </c>
    </row>
    <row r="186" spans="1:14" ht="30" customHeight="1" x14ac:dyDescent="0.35">
      <c r="A186" s="25"/>
      <c r="B186" s="26" t="s">
        <v>7</v>
      </c>
      <c r="C186" s="2" t="s">
        <v>14</v>
      </c>
      <c r="D186" s="26"/>
      <c r="E186" s="26"/>
      <c r="F186" s="27"/>
      <c r="G186" s="87">
        <f>G188+G189</f>
        <v>6409.1130219999995</v>
      </c>
      <c r="H186" s="87">
        <f>H188+H189</f>
        <v>11104.030960470001</v>
      </c>
      <c r="I186" s="87">
        <f>I188+I189</f>
        <v>25226.645155615101</v>
      </c>
      <c r="J186" s="87">
        <f>J188+J189</f>
        <v>18164.347999999998</v>
      </c>
      <c r="K186" s="87">
        <f>K188+K189</f>
        <v>19964.571000000004</v>
      </c>
      <c r="L186" s="87">
        <f>G186+H186+I186+J186+K186</f>
        <v>80868.708138085101</v>
      </c>
      <c r="M186" s="99"/>
      <c r="N186" s="99"/>
    </row>
    <row r="187" spans="1:14" ht="15.75" customHeight="1" x14ac:dyDescent="0.35">
      <c r="A187" s="23"/>
      <c r="B187" s="29" t="s">
        <v>18</v>
      </c>
      <c r="C187" s="30"/>
      <c r="D187" s="31"/>
      <c r="E187" s="31"/>
      <c r="F187" s="31"/>
      <c r="G187" s="32"/>
      <c r="H187" s="32"/>
      <c r="I187" s="32"/>
      <c r="J187" s="32"/>
      <c r="K187" s="32"/>
      <c r="L187" s="33"/>
      <c r="M187" s="100"/>
      <c r="N187" s="23"/>
    </row>
    <row r="188" spans="1:14" ht="30" customHeight="1" x14ac:dyDescent="0.35">
      <c r="A188" s="32"/>
      <c r="B188" s="20" t="s">
        <v>1</v>
      </c>
      <c r="C188" s="1" t="s">
        <v>14</v>
      </c>
      <c r="D188" s="20"/>
      <c r="E188" s="20"/>
      <c r="F188" s="21"/>
      <c r="G188" s="33">
        <f>G33+G37+G64</f>
        <v>1486.6695</v>
      </c>
      <c r="H188" s="33">
        <f t="shared" ref="H188:K188" si="16">H33+H37+H64</f>
        <v>4534.1707350400002</v>
      </c>
      <c r="I188" s="33">
        <f t="shared" si="16"/>
        <v>16588.8</v>
      </c>
      <c r="J188" s="33">
        <f t="shared" si="16"/>
        <v>15082.199999999997</v>
      </c>
      <c r="K188" s="33">
        <f t="shared" si="16"/>
        <v>11599.529</v>
      </c>
      <c r="L188" s="101">
        <f>G188+H188+I188+J188+K188</f>
        <v>49291.369235040002</v>
      </c>
      <c r="M188" s="101"/>
      <c r="N188" s="101"/>
    </row>
    <row r="189" spans="1:14" ht="30" customHeight="1" x14ac:dyDescent="0.35">
      <c r="A189" s="32"/>
      <c r="B189" s="20" t="s">
        <v>19</v>
      </c>
      <c r="C189" s="1" t="s">
        <v>14</v>
      </c>
      <c r="D189" s="20"/>
      <c r="E189" s="20"/>
      <c r="F189" s="21"/>
      <c r="G189" s="33">
        <f>G34+G38+G65+G181</f>
        <v>4922.4435219999996</v>
      </c>
      <c r="H189" s="33">
        <f>H34+H38+H65+H181</f>
        <v>6569.8602254300004</v>
      </c>
      <c r="I189" s="33">
        <f>I34+I38+I65+I181</f>
        <v>8637.8451556151012</v>
      </c>
      <c r="J189" s="33">
        <f>J34+J38+J65+J181</f>
        <v>3082.1480000000001</v>
      </c>
      <c r="K189" s="33">
        <f>K34+K38+K65+K181</f>
        <v>8365.0420000000013</v>
      </c>
      <c r="L189" s="101">
        <f>G189+H189+I189+J189+K189</f>
        <v>31577.338903045104</v>
      </c>
      <c r="M189" s="101"/>
      <c r="N189" s="101"/>
    </row>
    <row r="190" spans="1:14" ht="30" customHeight="1" x14ac:dyDescent="0.35">
      <c r="A190" s="32"/>
      <c r="B190" s="20" t="s">
        <v>20</v>
      </c>
      <c r="C190" s="1" t="s">
        <v>14</v>
      </c>
      <c r="D190" s="20"/>
      <c r="E190" s="20"/>
      <c r="F190" s="21"/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101">
        <f>G190+H190+I190+J190+K190</f>
        <v>0</v>
      </c>
      <c r="M190" s="101"/>
      <c r="N190" s="101"/>
    </row>
    <row r="191" spans="1:14" ht="15" customHeight="1" x14ac:dyDescent="0.35">
      <c r="A191" s="45" t="s">
        <v>40</v>
      </c>
      <c r="B191" s="73" t="s">
        <v>284</v>
      </c>
      <c r="C191" s="103"/>
      <c r="D191" s="103"/>
      <c r="E191" s="103"/>
      <c r="F191" s="103"/>
      <c r="G191" s="103"/>
      <c r="H191" s="103"/>
      <c r="I191" s="103"/>
      <c r="J191" s="103"/>
      <c r="K191" s="103"/>
      <c r="L191" s="104"/>
      <c r="M191" s="104"/>
      <c r="N191" s="105"/>
    </row>
    <row r="192" spans="1:14" ht="15.75" customHeight="1" x14ac:dyDescent="0.35">
      <c r="A192" s="106"/>
      <c r="B192" s="40" t="s">
        <v>50</v>
      </c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8"/>
    </row>
    <row r="193" spans="1:14" s="320" customFormat="1" ht="30" x14ac:dyDescent="0.35">
      <c r="A193" s="318">
        <v>1</v>
      </c>
      <c r="B193" s="319" t="s">
        <v>126</v>
      </c>
      <c r="C193" s="318" t="s">
        <v>30</v>
      </c>
      <c r="D193" s="318"/>
      <c r="E193" s="318"/>
      <c r="F193" s="318" t="s">
        <v>334</v>
      </c>
      <c r="G193" s="318">
        <v>18.600000000000001</v>
      </c>
      <c r="H193" s="318">
        <v>16.600000000000001</v>
      </c>
      <c r="I193" s="318">
        <v>17.29</v>
      </c>
      <c r="J193" s="318">
        <v>17.100000000000001</v>
      </c>
      <c r="K193" s="318">
        <v>16.899999999999999</v>
      </c>
      <c r="L193" s="318"/>
      <c r="M193" s="318"/>
      <c r="N193" s="318"/>
    </row>
    <row r="194" spans="1:14" ht="30" x14ac:dyDescent="0.35">
      <c r="A194" s="54">
        <v>2</v>
      </c>
      <c r="B194" s="46" t="s">
        <v>280</v>
      </c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</row>
    <row r="195" spans="1:14" ht="30" x14ac:dyDescent="0.35">
      <c r="A195" s="54"/>
      <c r="B195" s="46" t="s">
        <v>282</v>
      </c>
      <c r="C195" s="54" t="s">
        <v>30</v>
      </c>
      <c r="D195" s="54"/>
      <c r="E195" s="54"/>
      <c r="F195" s="54" t="s">
        <v>335</v>
      </c>
      <c r="G195" s="54">
        <v>99.9</v>
      </c>
      <c r="H195" s="54">
        <v>100</v>
      </c>
      <c r="I195" s="54">
        <v>100</v>
      </c>
      <c r="J195" s="54">
        <v>100</v>
      </c>
      <c r="K195" s="54">
        <v>100</v>
      </c>
      <c r="L195" s="54"/>
      <c r="M195" s="54"/>
      <c r="N195" s="54"/>
    </row>
    <row r="196" spans="1:14" ht="30" x14ac:dyDescent="0.35">
      <c r="A196" s="54"/>
      <c r="B196" s="46" t="s">
        <v>281</v>
      </c>
      <c r="C196" s="54" t="s">
        <v>30</v>
      </c>
      <c r="D196" s="54"/>
      <c r="E196" s="54"/>
      <c r="F196" s="54" t="s">
        <v>335</v>
      </c>
      <c r="G196" s="54">
        <v>56.3</v>
      </c>
      <c r="H196" s="54">
        <v>57.4</v>
      </c>
      <c r="I196" s="54">
        <v>59.6</v>
      </c>
      <c r="J196" s="54">
        <v>61.6</v>
      </c>
      <c r="K196" s="54" t="s">
        <v>484</v>
      </c>
      <c r="L196" s="54"/>
      <c r="M196" s="54"/>
      <c r="N196" s="54"/>
    </row>
    <row r="197" spans="1:14" x14ac:dyDescent="0.35">
      <c r="A197" s="54">
        <v>3</v>
      </c>
      <c r="B197" s="46" t="s">
        <v>283</v>
      </c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</row>
    <row r="198" spans="1:14" ht="30" x14ac:dyDescent="0.35">
      <c r="A198" s="54"/>
      <c r="B198" s="46" t="s">
        <v>282</v>
      </c>
      <c r="C198" s="54" t="s">
        <v>30</v>
      </c>
      <c r="D198" s="54"/>
      <c r="E198" s="54"/>
      <c r="F198" s="54" t="s">
        <v>335</v>
      </c>
      <c r="G198" s="54" t="s">
        <v>34</v>
      </c>
      <c r="H198" s="54" t="s">
        <v>34</v>
      </c>
      <c r="I198" s="54" t="s">
        <v>34</v>
      </c>
      <c r="J198" s="54">
        <v>74.400000000000006</v>
      </c>
      <c r="K198" s="54">
        <v>74.400000000000006</v>
      </c>
      <c r="L198" s="54"/>
      <c r="M198" s="54"/>
      <c r="N198" s="54"/>
    </row>
    <row r="199" spans="1:14" ht="30" x14ac:dyDescent="0.35">
      <c r="A199" s="54"/>
      <c r="B199" s="46" t="s">
        <v>281</v>
      </c>
      <c r="C199" s="54" t="s">
        <v>30</v>
      </c>
      <c r="D199" s="54"/>
      <c r="E199" s="54"/>
      <c r="F199" s="54" t="s">
        <v>335</v>
      </c>
      <c r="G199" s="54" t="s">
        <v>34</v>
      </c>
      <c r="H199" s="54" t="s">
        <v>34</v>
      </c>
      <c r="I199" s="54" t="s">
        <v>34</v>
      </c>
      <c r="J199" s="54">
        <v>0.62</v>
      </c>
      <c r="K199" s="54">
        <v>4.33</v>
      </c>
      <c r="L199" s="54"/>
      <c r="M199" s="54"/>
      <c r="N199" s="54"/>
    </row>
    <row r="200" spans="1:14" x14ac:dyDescent="0.35">
      <c r="A200" s="13"/>
      <c r="B200" s="144" t="s">
        <v>29</v>
      </c>
      <c r="C200" s="145"/>
      <c r="D200" s="145"/>
      <c r="E200" s="145"/>
      <c r="F200" s="145"/>
      <c r="G200" s="145"/>
      <c r="H200" s="145"/>
      <c r="I200" s="145"/>
      <c r="J200" s="145"/>
      <c r="K200" s="145"/>
      <c r="L200" s="145"/>
      <c r="M200" s="145"/>
      <c r="N200" s="145"/>
    </row>
    <row r="201" spans="1:14" ht="62" x14ac:dyDescent="0.35">
      <c r="A201" s="360">
        <v>1</v>
      </c>
      <c r="B201" s="194" t="s">
        <v>345</v>
      </c>
      <c r="C201" s="360" t="s">
        <v>14</v>
      </c>
      <c r="D201" s="360" t="s">
        <v>188</v>
      </c>
      <c r="E201" s="360" t="s">
        <v>368</v>
      </c>
      <c r="F201" s="210" t="s">
        <v>334</v>
      </c>
      <c r="G201" s="360"/>
      <c r="H201" s="195">
        <v>17.5</v>
      </c>
      <c r="I201" s="195">
        <v>90</v>
      </c>
      <c r="J201" s="195">
        <v>122</v>
      </c>
      <c r="K201" s="195">
        <v>146.4</v>
      </c>
      <c r="L201" s="196">
        <f>SUM(G201:K201)</f>
        <v>375.9</v>
      </c>
      <c r="M201" s="41" t="s">
        <v>21</v>
      </c>
      <c r="N201" s="209"/>
    </row>
    <row r="202" spans="1:14" ht="55.5" customHeight="1" x14ac:dyDescent="0.35">
      <c r="A202" s="432">
        <v>2</v>
      </c>
      <c r="B202" s="430" t="s">
        <v>592</v>
      </c>
      <c r="C202" s="399" t="s">
        <v>14</v>
      </c>
      <c r="D202" s="482" t="s">
        <v>427</v>
      </c>
      <c r="E202" s="399" t="s">
        <v>368</v>
      </c>
      <c r="F202" s="482" t="s">
        <v>466</v>
      </c>
      <c r="G202" s="360"/>
      <c r="H202" s="195">
        <v>1649.1</v>
      </c>
      <c r="I202" s="195">
        <v>1160.317</v>
      </c>
      <c r="J202" s="195">
        <v>1848.6</v>
      </c>
      <c r="K202" s="341">
        <v>2410.9</v>
      </c>
      <c r="L202" s="196">
        <f t="shared" ref="L202:L205" si="17">SUM(G202:K202)</f>
        <v>7068.9169999999995</v>
      </c>
      <c r="M202" s="41" t="s">
        <v>32</v>
      </c>
      <c r="N202" s="361" t="s">
        <v>127</v>
      </c>
    </row>
    <row r="203" spans="1:14" ht="55.5" customHeight="1" x14ac:dyDescent="0.35">
      <c r="A203" s="433"/>
      <c r="B203" s="431"/>
      <c r="C203" s="400"/>
      <c r="D203" s="483"/>
      <c r="E203" s="400"/>
      <c r="F203" s="483"/>
      <c r="G203" s="195"/>
      <c r="H203" s="195">
        <v>289.2</v>
      </c>
      <c r="I203" s="195">
        <v>158.19999999999999</v>
      </c>
      <c r="J203" s="195">
        <v>41.8</v>
      </c>
      <c r="K203" s="195">
        <v>337.6</v>
      </c>
      <c r="L203" s="196">
        <f t="shared" si="17"/>
        <v>826.8</v>
      </c>
      <c r="M203" s="41" t="s">
        <v>33</v>
      </c>
      <c r="N203" s="361" t="s">
        <v>128</v>
      </c>
    </row>
    <row r="204" spans="1:14" ht="37.25" customHeight="1" x14ac:dyDescent="0.35">
      <c r="A204" s="399">
        <v>3</v>
      </c>
      <c r="B204" s="430" t="s">
        <v>593</v>
      </c>
      <c r="C204" s="399" t="s">
        <v>14</v>
      </c>
      <c r="D204" s="399" t="s">
        <v>129</v>
      </c>
      <c r="E204" s="399" t="s">
        <v>591</v>
      </c>
      <c r="F204" s="399" t="s">
        <v>467</v>
      </c>
      <c r="G204" s="309">
        <v>2193.5</v>
      </c>
      <c r="H204" s="309">
        <v>981.2</v>
      </c>
      <c r="I204" s="309">
        <v>69.400000000000006</v>
      </c>
      <c r="J204" s="309">
        <v>266.60000000000002</v>
      </c>
      <c r="K204" s="344">
        <v>575.65099999999995</v>
      </c>
      <c r="L204" s="196">
        <f t="shared" si="17"/>
        <v>4086.3509999999997</v>
      </c>
      <c r="M204" s="41" t="s">
        <v>32</v>
      </c>
      <c r="N204" s="361" t="s">
        <v>211</v>
      </c>
    </row>
    <row r="205" spans="1:14" ht="37.25" customHeight="1" x14ac:dyDescent="0.35">
      <c r="A205" s="400"/>
      <c r="B205" s="431"/>
      <c r="C205" s="400"/>
      <c r="D205" s="400"/>
      <c r="E205" s="400"/>
      <c r="F205" s="400"/>
      <c r="G205" s="309">
        <v>252.3</v>
      </c>
      <c r="H205" s="309">
        <v>459.9</v>
      </c>
      <c r="I205" s="309">
        <v>552.5</v>
      </c>
      <c r="J205" s="309">
        <v>562.79999999999995</v>
      </c>
      <c r="K205" s="309">
        <v>97.462000000000003</v>
      </c>
      <c r="L205" s="196">
        <f t="shared" si="17"/>
        <v>1924.962</v>
      </c>
      <c r="M205" s="41" t="s">
        <v>21</v>
      </c>
      <c r="N205" s="310"/>
    </row>
    <row r="206" spans="1:14" ht="30" customHeight="1" x14ac:dyDescent="0.35">
      <c r="A206" s="3"/>
      <c r="B206" s="26" t="s">
        <v>7</v>
      </c>
      <c r="C206" s="3" t="s">
        <v>14</v>
      </c>
      <c r="D206" s="3"/>
      <c r="E206" s="3"/>
      <c r="F206" s="3"/>
      <c r="G206" s="171">
        <f>G208+G209+G210</f>
        <v>2445.8000000000002</v>
      </c>
      <c r="H206" s="171">
        <f>H208+H209+H210</f>
        <v>3396.9</v>
      </c>
      <c r="I206" s="171">
        <f>I208+I209+I210</f>
        <v>2030.4170000000001</v>
      </c>
      <c r="J206" s="171">
        <f>J208+J209+J210</f>
        <v>2841.8</v>
      </c>
      <c r="K206" s="171">
        <f>K208+K209+K210</f>
        <v>3568.0129999999999</v>
      </c>
      <c r="L206" s="172">
        <f>G206+H206+I206+J206+K206</f>
        <v>14282.93</v>
      </c>
      <c r="M206" s="171"/>
      <c r="N206" s="171"/>
    </row>
    <row r="207" spans="1:14" ht="15.75" customHeight="1" x14ac:dyDescent="0.35">
      <c r="A207" s="23"/>
      <c r="B207" s="29" t="s">
        <v>18</v>
      </c>
      <c r="C207" s="30"/>
      <c r="D207" s="31"/>
      <c r="E207" s="31"/>
      <c r="F207" s="31"/>
      <c r="G207" s="32"/>
      <c r="H207" s="32"/>
      <c r="I207" s="32"/>
      <c r="J207" s="32"/>
      <c r="K207" s="32"/>
      <c r="L207" s="33"/>
      <c r="M207" s="100"/>
      <c r="N207" s="23"/>
    </row>
    <row r="208" spans="1:14" ht="30" customHeight="1" x14ac:dyDescent="0.35">
      <c r="A208" s="32"/>
      <c r="B208" s="20" t="s">
        <v>1</v>
      </c>
      <c r="C208" s="173" t="s">
        <v>14</v>
      </c>
      <c r="D208" s="20"/>
      <c r="E208" s="174"/>
      <c r="F208" s="21"/>
      <c r="G208" s="175">
        <f>G202+G204</f>
        <v>2193.5</v>
      </c>
      <c r="H208" s="175">
        <f t="shared" ref="H208:K208" si="18">H202+H204</f>
        <v>2630.3</v>
      </c>
      <c r="I208" s="175">
        <f t="shared" si="18"/>
        <v>1229.7170000000001</v>
      </c>
      <c r="J208" s="175">
        <f t="shared" si="18"/>
        <v>2115.1999999999998</v>
      </c>
      <c r="K208" s="175">
        <f t="shared" si="18"/>
        <v>2986.5509999999999</v>
      </c>
      <c r="L208" s="176">
        <f>G208+H208+I208+J208+K208</f>
        <v>11155.268</v>
      </c>
      <c r="M208" s="177"/>
      <c r="N208" s="177"/>
    </row>
    <row r="209" spans="1:14" ht="30" customHeight="1" x14ac:dyDescent="0.35">
      <c r="A209" s="32"/>
      <c r="B209" s="20" t="s">
        <v>19</v>
      </c>
      <c r="C209" s="173" t="s">
        <v>14</v>
      </c>
      <c r="D209" s="20"/>
      <c r="E209" s="178"/>
      <c r="F209" s="21"/>
      <c r="G209" s="175">
        <f>G203</f>
        <v>0</v>
      </c>
      <c r="H209" s="175">
        <f t="shared" ref="H209:K209" si="19">H203</f>
        <v>289.2</v>
      </c>
      <c r="I209" s="175">
        <f t="shared" si="19"/>
        <v>158.19999999999999</v>
      </c>
      <c r="J209" s="175">
        <f t="shared" si="19"/>
        <v>41.8</v>
      </c>
      <c r="K209" s="175">
        <f t="shared" si="19"/>
        <v>337.6</v>
      </c>
      <c r="L209" s="176">
        <f>G209+H209+I209+J209+K209</f>
        <v>826.8</v>
      </c>
      <c r="M209" s="177"/>
      <c r="N209" s="177"/>
    </row>
    <row r="210" spans="1:14" ht="30" customHeight="1" x14ac:dyDescent="0.35">
      <c r="A210" s="32"/>
      <c r="B210" s="20" t="s">
        <v>20</v>
      </c>
      <c r="C210" s="173" t="s">
        <v>14</v>
      </c>
      <c r="D210" s="20"/>
      <c r="E210" s="20"/>
      <c r="F210" s="21"/>
      <c r="G210" s="175">
        <f>G201+G205</f>
        <v>252.3</v>
      </c>
      <c r="H210" s="175">
        <f t="shared" ref="H210:K210" si="20">H201+H205</f>
        <v>477.4</v>
      </c>
      <c r="I210" s="175">
        <f t="shared" si="20"/>
        <v>642.5</v>
      </c>
      <c r="J210" s="175">
        <f t="shared" si="20"/>
        <v>684.8</v>
      </c>
      <c r="K210" s="175">
        <f t="shared" si="20"/>
        <v>243.86200000000002</v>
      </c>
      <c r="L210" s="176">
        <f>G210+H210+I210+J210+K210</f>
        <v>2300.8620000000001</v>
      </c>
      <c r="M210" s="177"/>
      <c r="N210" s="177"/>
    </row>
    <row r="211" spans="1:14" s="336" customFormat="1" ht="12" customHeight="1" x14ac:dyDescent="0.25">
      <c r="A211" s="423"/>
      <c r="B211" s="424"/>
      <c r="C211" s="424"/>
      <c r="D211" s="424"/>
      <c r="E211" s="424"/>
      <c r="F211" s="424"/>
      <c r="G211" s="424"/>
      <c r="H211" s="424"/>
      <c r="I211" s="424"/>
      <c r="J211" s="424"/>
      <c r="K211" s="424"/>
      <c r="L211" s="424"/>
      <c r="M211" s="424"/>
      <c r="N211" s="425"/>
    </row>
    <row r="212" spans="1:14" ht="30" customHeight="1" x14ac:dyDescent="0.35">
      <c r="A212" s="5"/>
      <c r="B212" s="4" t="s">
        <v>5</v>
      </c>
      <c r="C212" s="179" t="s">
        <v>14</v>
      </c>
      <c r="D212" s="5"/>
      <c r="E212" s="180"/>
      <c r="F212" s="181"/>
      <c r="G212" s="182">
        <f>G214+G215+G216</f>
        <v>23502.713022</v>
      </c>
      <c r="H212" s="182">
        <f t="shared" ref="H212:L212" si="21">H214+H215+H216</f>
        <v>31902.830960470001</v>
      </c>
      <c r="I212" s="182">
        <f t="shared" si="21"/>
        <v>46874.1621556151</v>
      </c>
      <c r="J212" s="182">
        <f t="shared" si="21"/>
        <v>32317.301999999996</v>
      </c>
      <c r="K212" s="182">
        <f t="shared" si="21"/>
        <v>40509.984000000004</v>
      </c>
      <c r="L212" s="182">
        <f t="shared" si="21"/>
        <v>175106.9921380851</v>
      </c>
      <c r="M212" s="182"/>
      <c r="N212" s="182"/>
    </row>
    <row r="213" spans="1:14" ht="15.75" customHeight="1" x14ac:dyDescent="0.35">
      <c r="A213" s="23"/>
      <c r="B213" s="29" t="s">
        <v>18</v>
      </c>
      <c r="C213" s="30"/>
      <c r="D213" s="31"/>
      <c r="E213" s="31"/>
      <c r="F213" s="31"/>
      <c r="G213" s="32"/>
      <c r="H213" s="32"/>
      <c r="I213" s="32"/>
      <c r="J213" s="32"/>
      <c r="K213" s="32"/>
      <c r="L213" s="33"/>
      <c r="M213" s="100"/>
      <c r="N213" s="23"/>
    </row>
    <row r="214" spans="1:14" ht="30" customHeight="1" x14ac:dyDescent="0.35">
      <c r="A214" s="23"/>
      <c r="B214" s="22" t="s">
        <v>1</v>
      </c>
      <c r="C214" s="173" t="s">
        <v>14</v>
      </c>
      <c r="D214" s="23"/>
      <c r="E214" s="183"/>
      <c r="F214" s="184"/>
      <c r="G214" s="24">
        <f>G26+G188+G208</f>
        <v>7900.3694999999998</v>
      </c>
      <c r="H214" s="24">
        <f t="shared" ref="G214:K216" si="22">H26+H188+H208</f>
        <v>13525.470735039999</v>
      </c>
      <c r="I214" s="24">
        <f t="shared" si="22"/>
        <v>30976.017</v>
      </c>
      <c r="J214" s="24">
        <f t="shared" si="22"/>
        <v>25579.317999999996</v>
      </c>
      <c r="K214" s="24">
        <f t="shared" si="22"/>
        <v>28068.879999999997</v>
      </c>
      <c r="L214" s="185">
        <f>G214+H214+I214+J214+K214</f>
        <v>106050.05523504</v>
      </c>
      <c r="M214" s="186"/>
      <c r="N214" s="186"/>
    </row>
    <row r="215" spans="1:14" ht="30" customHeight="1" x14ac:dyDescent="0.35">
      <c r="A215" s="23"/>
      <c r="B215" s="22" t="s">
        <v>19</v>
      </c>
      <c r="C215" s="173" t="s">
        <v>14</v>
      </c>
      <c r="D215" s="23"/>
      <c r="E215" s="187"/>
      <c r="F215" s="184"/>
      <c r="G215" s="24">
        <f t="shared" si="22"/>
        <v>6350.0435219999999</v>
      </c>
      <c r="H215" s="24">
        <f t="shared" si="22"/>
        <v>9823.3602254300022</v>
      </c>
      <c r="I215" s="24">
        <f t="shared" si="22"/>
        <v>10255.645155615102</v>
      </c>
      <c r="J215" s="24">
        <f t="shared" si="22"/>
        <v>6053.1840000000002</v>
      </c>
      <c r="K215" s="24">
        <f t="shared" si="22"/>
        <v>12197.242000000002</v>
      </c>
      <c r="L215" s="185">
        <f t="shared" ref="L215:L216" si="23">G215+H215+I215+J215+K215</f>
        <v>44679.474903045106</v>
      </c>
      <c r="M215" s="186"/>
      <c r="N215" s="186"/>
    </row>
    <row r="216" spans="1:14" ht="30" customHeight="1" x14ac:dyDescent="0.35">
      <c r="A216" s="23"/>
      <c r="B216" s="22" t="s">
        <v>20</v>
      </c>
      <c r="C216" s="173" t="s">
        <v>14</v>
      </c>
      <c r="D216" s="23"/>
      <c r="E216" s="187"/>
      <c r="F216" s="184"/>
      <c r="G216" s="24">
        <f t="shared" si="22"/>
        <v>9252.2999999999993</v>
      </c>
      <c r="H216" s="24">
        <f t="shared" si="22"/>
        <v>8554</v>
      </c>
      <c r="I216" s="24">
        <f t="shared" si="22"/>
        <v>5642.5</v>
      </c>
      <c r="J216" s="24">
        <f t="shared" si="22"/>
        <v>684.8</v>
      </c>
      <c r="K216" s="24">
        <f t="shared" si="22"/>
        <v>243.86200000000002</v>
      </c>
      <c r="L216" s="185">
        <f t="shared" si="23"/>
        <v>24377.462</v>
      </c>
      <c r="M216" s="186"/>
      <c r="N216" s="186"/>
    </row>
  </sheetData>
  <mergeCells count="48">
    <mergeCell ref="A211:N211"/>
    <mergeCell ref="J22:K22"/>
    <mergeCell ref="A2:N2"/>
    <mergeCell ref="N4:N5"/>
    <mergeCell ref="M4:M5"/>
    <mergeCell ref="E4:E5"/>
    <mergeCell ref="F4:F5"/>
    <mergeCell ref="C4:C5"/>
    <mergeCell ref="B4:B5"/>
    <mergeCell ref="G4:L4"/>
    <mergeCell ref="D4:D5"/>
    <mergeCell ref="A4:A5"/>
    <mergeCell ref="F204:F205"/>
    <mergeCell ref="A202:A203"/>
    <mergeCell ref="B202:B203"/>
    <mergeCell ref="C202:C203"/>
    <mergeCell ref="D202:D203"/>
    <mergeCell ref="E202:E203"/>
    <mergeCell ref="F202:F203"/>
    <mergeCell ref="A204:A205"/>
    <mergeCell ref="B204:B205"/>
    <mergeCell ref="C204:C205"/>
    <mergeCell ref="D204:D205"/>
    <mergeCell ref="E204:E205"/>
    <mergeCell ref="F33:F34"/>
    <mergeCell ref="A35:A36"/>
    <mergeCell ref="B35:B36"/>
    <mergeCell ref="C35:C36"/>
    <mergeCell ref="D35:D36"/>
    <mergeCell ref="E35:E36"/>
    <mergeCell ref="F35:F36"/>
    <mergeCell ref="A33:A34"/>
    <mergeCell ref="B33:B34"/>
    <mergeCell ref="C33:C34"/>
    <mergeCell ref="D33:D34"/>
    <mergeCell ref="E33:E34"/>
    <mergeCell ref="F37:F38"/>
    <mergeCell ref="A64:A65"/>
    <mergeCell ref="B64:B65"/>
    <mergeCell ref="C64:C65"/>
    <mergeCell ref="D64:D65"/>
    <mergeCell ref="E64:E65"/>
    <mergeCell ref="F64:F65"/>
    <mergeCell ref="A37:A38"/>
    <mergeCell ref="B37:B38"/>
    <mergeCell ref="C37:C38"/>
    <mergeCell ref="D37:D38"/>
    <mergeCell ref="E37:E38"/>
  </mergeCells>
  <pageMargins left="0.39370078740157483" right="0.39370078740157483" top="0.98425196850393704" bottom="0.59055118110236227" header="0" footer="0"/>
  <pageSetup paperSize="9" scale="60" firstPageNumber="17" fitToHeight="0" orientation="landscape" useFirstPageNumber="1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N51"/>
  <sheetViews>
    <sheetView view="pageBreakPreview" zoomScale="46" zoomScaleNormal="60" zoomScaleSheetLayoutView="46" zoomScalePageLayoutView="60" workbookViewId="0">
      <selection activeCell="I46" sqref="I46"/>
    </sheetView>
  </sheetViews>
  <sheetFormatPr defaultColWidth="10.36328125" defaultRowHeight="15.5" x14ac:dyDescent="0.35"/>
  <cols>
    <col min="1" max="1" width="4.08984375" style="18" customWidth="1"/>
    <col min="2" max="2" width="52.6328125" style="18" customWidth="1"/>
    <col min="3" max="3" width="7.08984375" style="18" customWidth="1"/>
    <col min="4" max="4" width="16" style="18" customWidth="1"/>
    <col min="5" max="5" width="15.453125" style="18" customWidth="1"/>
    <col min="6" max="6" width="22.453125" style="18" customWidth="1"/>
    <col min="7" max="7" width="12.54296875" style="18" customWidth="1"/>
    <col min="8" max="8" width="12" style="18" customWidth="1"/>
    <col min="9" max="9" width="11.90625" style="18" customWidth="1"/>
    <col min="10" max="10" width="10.90625" style="18" customWidth="1"/>
    <col min="11" max="11" width="12.453125" style="18" customWidth="1"/>
    <col min="12" max="12" width="10.90625" style="18" customWidth="1"/>
    <col min="13" max="13" width="11.90625" style="18" customWidth="1"/>
    <col min="14" max="14" width="19.6328125" style="18" customWidth="1"/>
    <col min="15" max="16384" width="10.36328125" style="18"/>
  </cols>
  <sheetData>
    <row r="2" spans="1:14" ht="18.75" customHeight="1" x14ac:dyDescent="0.35">
      <c r="A2" s="417" t="s">
        <v>80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</row>
    <row r="3" spans="1:14" x14ac:dyDescent="0.35">
      <c r="A3" s="368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</row>
    <row r="4" spans="1:14" ht="35.25" customHeight="1" x14ac:dyDescent="0.35">
      <c r="A4" s="414" t="s">
        <v>22</v>
      </c>
      <c r="B4" s="414" t="s">
        <v>23</v>
      </c>
      <c r="C4" s="414" t="s">
        <v>15</v>
      </c>
      <c r="D4" s="414" t="s">
        <v>24</v>
      </c>
      <c r="E4" s="414" t="s">
        <v>26</v>
      </c>
      <c r="F4" s="414" t="s">
        <v>25</v>
      </c>
      <c r="G4" s="414" t="s">
        <v>56</v>
      </c>
      <c r="H4" s="414"/>
      <c r="I4" s="414"/>
      <c r="J4" s="414"/>
      <c r="K4" s="414"/>
      <c r="L4" s="414"/>
      <c r="M4" s="414" t="s">
        <v>28</v>
      </c>
      <c r="N4" s="414" t="s">
        <v>57</v>
      </c>
    </row>
    <row r="5" spans="1:14" ht="35.25" customHeight="1" x14ac:dyDescent="0.35">
      <c r="A5" s="414"/>
      <c r="B5" s="414"/>
      <c r="C5" s="414"/>
      <c r="D5" s="414"/>
      <c r="E5" s="414"/>
      <c r="F5" s="414"/>
      <c r="G5" s="369" t="s">
        <v>64</v>
      </c>
      <c r="H5" s="369" t="s">
        <v>65</v>
      </c>
      <c r="I5" s="369" t="s">
        <v>66</v>
      </c>
      <c r="J5" s="369" t="s">
        <v>67</v>
      </c>
      <c r="K5" s="369" t="s">
        <v>68</v>
      </c>
      <c r="L5" s="369" t="s">
        <v>27</v>
      </c>
      <c r="M5" s="414"/>
      <c r="N5" s="414"/>
    </row>
    <row r="6" spans="1:14" x14ac:dyDescent="0.35">
      <c r="A6" s="188">
        <v>1</v>
      </c>
      <c r="B6" s="188">
        <v>2</v>
      </c>
      <c r="C6" s="188">
        <v>3</v>
      </c>
      <c r="D6" s="188">
        <v>4</v>
      </c>
      <c r="E6" s="188">
        <v>5</v>
      </c>
      <c r="F6" s="188">
        <v>6</v>
      </c>
      <c r="G6" s="188">
        <v>7</v>
      </c>
      <c r="H6" s="188">
        <v>8</v>
      </c>
      <c r="I6" s="188">
        <v>9</v>
      </c>
      <c r="J6" s="188">
        <v>10</v>
      </c>
      <c r="K6" s="188">
        <v>11</v>
      </c>
      <c r="L6" s="188">
        <v>12</v>
      </c>
      <c r="M6" s="188">
        <v>13</v>
      </c>
      <c r="N6" s="188">
        <v>14</v>
      </c>
    </row>
    <row r="7" spans="1:14" s="189" customFormat="1" ht="15.75" customHeight="1" x14ac:dyDescent="0.25">
      <c r="A7" s="190"/>
      <c r="B7" s="190" t="s">
        <v>287</v>
      </c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</row>
    <row r="8" spans="1:14" x14ac:dyDescent="0.35">
      <c r="A8" s="114"/>
      <c r="B8" s="39" t="s">
        <v>50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4" ht="33.65" customHeight="1" x14ac:dyDescent="0.35">
      <c r="A9" s="54">
        <v>1</v>
      </c>
      <c r="B9" s="46" t="s">
        <v>285</v>
      </c>
      <c r="C9" s="54" t="s">
        <v>30</v>
      </c>
      <c r="D9" s="54"/>
      <c r="E9" s="54"/>
      <c r="F9" s="54" t="s">
        <v>336</v>
      </c>
      <c r="G9" s="76">
        <v>2</v>
      </c>
      <c r="H9" s="54">
        <v>2.1</v>
      </c>
      <c r="I9" s="54">
        <v>3.8</v>
      </c>
      <c r="J9" s="54">
        <v>10</v>
      </c>
      <c r="K9" s="54">
        <v>13</v>
      </c>
      <c r="L9" s="54"/>
      <c r="M9" s="54"/>
      <c r="N9" s="54"/>
    </row>
    <row r="10" spans="1:14" ht="64.25" customHeight="1" x14ac:dyDescent="0.35">
      <c r="A10" s="54">
        <v>2</v>
      </c>
      <c r="B10" s="46" t="s">
        <v>286</v>
      </c>
      <c r="C10" s="54" t="s">
        <v>30</v>
      </c>
      <c r="D10" s="54"/>
      <c r="E10" s="54"/>
      <c r="F10" s="54" t="s">
        <v>336</v>
      </c>
      <c r="G10" s="54">
        <v>2.4</v>
      </c>
      <c r="H10" s="54">
        <v>3</v>
      </c>
      <c r="I10" s="54">
        <v>3.6</v>
      </c>
      <c r="J10" s="76">
        <v>5</v>
      </c>
      <c r="K10" s="76">
        <v>6</v>
      </c>
      <c r="L10" s="54"/>
      <c r="M10" s="54"/>
      <c r="N10" s="54"/>
    </row>
    <row r="11" spans="1:14" x14ac:dyDescent="0.35">
      <c r="A11" s="110"/>
      <c r="B11" s="111" t="s">
        <v>29</v>
      </c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3"/>
    </row>
    <row r="12" spans="1:14" ht="72.650000000000006" customHeight="1" x14ac:dyDescent="0.35">
      <c r="A12" s="360">
        <v>1</v>
      </c>
      <c r="B12" s="363" t="s">
        <v>292</v>
      </c>
      <c r="C12" s="360" t="s">
        <v>61</v>
      </c>
      <c r="D12" s="360" t="s">
        <v>2</v>
      </c>
      <c r="E12" s="360" t="s">
        <v>343</v>
      </c>
      <c r="F12" s="360" t="s">
        <v>337</v>
      </c>
      <c r="G12" s="360"/>
      <c r="H12" s="360"/>
      <c r="I12" s="360"/>
      <c r="J12" s="360">
        <v>330</v>
      </c>
      <c r="K12" s="360">
        <v>320</v>
      </c>
      <c r="L12" s="360"/>
      <c r="M12" s="360"/>
      <c r="N12" s="360"/>
    </row>
    <row r="13" spans="1:14" ht="79.25" customHeight="1" x14ac:dyDescent="0.35">
      <c r="A13" s="360">
        <v>2</v>
      </c>
      <c r="B13" s="363" t="s">
        <v>293</v>
      </c>
      <c r="C13" s="360" t="s">
        <v>61</v>
      </c>
      <c r="D13" s="360" t="s">
        <v>2</v>
      </c>
      <c r="E13" s="360">
        <v>2019</v>
      </c>
      <c r="F13" s="360" t="s">
        <v>337</v>
      </c>
      <c r="G13" s="360"/>
      <c r="H13" s="360"/>
      <c r="I13" s="360"/>
      <c r="J13" s="360">
        <v>6</v>
      </c>
      <c r="K13" s="360"/>
      <c r="L13" s="360"/>
      <c r="M13" s="360"/>
      <c r="N13" s="360"/>
    </row>
    <row r="14" spans="1:14" ht="63.65" customHeight="1" x14ac:dyDescent="0.35">
      <c r="A14" s="360">
        <v>3</v>
      </c>
      <c r="B14" s="363" t="s">
        <v>294</v>
      </c>
      <c r="C14" s="360" t="s">
        <v>14</v>
      </c>
      <c r="D14" s="360" t="s">
        <v>2</v>
      </c>
      <c r="E14" s="360">
        <v>2019</v>
      </c>
      <c r="F14" s="360" t="s">
        <v>338</v>
      </c>
      <c r="G14" s="360"/>
      <c r="H14" s="360"/>
      <c r="I14" s="360"/>
      <c r="J14" s="360">
        <v>4.5</v>
      </c>
      <c r="K14" s="360"/>
      <c r="L14" s="41">
        <f>SUM(G14:K14)</f>
        <v>4.5</v>
      </c>
      <c r="M14" s="41" t="s">
        <v>33</v>
      </c>
      <c r="N14" s="360">
        <v>254108000</v>
      </c>
    </row>
    <row r="15" spans="1:14" ht="53.4" customHeight="1" x14ac:dyDescent="0.35">
      <c r="A15" s="360">
        <v>4</v>
      </c>
      <c r="B15" s="363" t="s">
        <v>295</v>
      </c>
      <c r="C15" s="360" t="s">
        <v>14</v>
      </c>
      <c r="D15" s="360" t="s">
        <v>2</v>
      </c>
      <c r="E15" s="360" t="s">
        <v>343</v>
      </c>
      <c r="F15" s="360" t="s">
        <v>339</v>
      </c>
      <c r="G15" s="360"/>
      <c r="H15" s="360"/>
      <c r="I15" s="360"/>
      <c r="J15" s="360">
        <v>6.02</v>
      </c>
      <c r="K15" s="360">
        <v>44.5</v>
      </c>
      <c r="L15" s="41">
        <f>SUM(J15:K15)</f>
        <v>50.519999999999996</v>
      </c>
      <c r="M15" s="41" t="s">
        <v>33</v>
      </c>
      <c r="N15" s="192" t="s">
        <v>485</v>
      </c>
    </row>
    <row r="16" spans="1:14" ht="57.65" customHeight="1" x14ac:dyDescent="0.35">
      <c r="A16" s="360">
        <v>5</v>
      </c>
      <c r="B16" s="363" t="s">
        <v>296</v>
      </c>
      <c r="C16" s="360" t="s">
        <v>14</v>
      </c>
      <c r="D16" s="360" t="s">
        <v>2</v>
      </c>
      <c r="E16" s="360" t="s">
        <v>343</v>
      </c>
      <c r="F16" s="360" t="s">
        <v>340</v>
      </c>
      <c r="G16" s="360"/>
      <c r="H16" s="360"/>
      <c r="I16" s="360"/>
      <c r="J16" s="360">
        <v>1.51</v>
      </c>
      <c r="K16" s="360">
        <v>0.7</v>
      </c>
      <c r="L16" s="41">
        <f>SUM(J16:K16)</f>
        <v>2.21</v>
      </c>
      <c r="M16" s="41" t="s">
        <v>33</v>
      </c>
      <c r="N16" s="360">
        <v>254001155</v>
      </c>
    </row>
    <row r="17" spans="1:14" ht="82.25" customHeight="1" x14ac:dyDescent="0.35">
      <c r="A17" s="259">
        <v>6</v>
      </c>
      <c r="B17" s="363" t="s">
        <v>200</v>
      </c>
      <c r="C17" s="321" t="s">
        <v>3</v>
      </c>
      <c r="D17" s="360" t="s">
        <v>2</v>
      </c>
      <c r="E17" s="360">
        <v>2018</v>
      </c>
      <c r="F17" s="360" t="s">
        <v>468</v>
      </c>
      <c r="G17" s="195"/>
      <c r="H17" s="195"/>
      <c r="I17" s="261">
        <v>1</v>
      </c>
      <c r="J17" s="306"/>
      <c r="K17" s="306"/>
      <c r="L17" s="306"/>
      <c r="M17" s="306"/>
      <c r="N17" s="322"/>
    </row>
    <row r="18" spans="1:14" ht="29.25" customHeight="1" x14ac:dyDescent="0.35">
      <c r="A18" s="114"/>
      <c r="B18" s="115" t="s">
        <v>7</v>
      </c>
      <c r="C18" s="2" t="s">
        <v>14</v>
      </c>
      <c r="D18" s="5"/>
      <c r="E18" s="5"/>
      <c r="F18" s="5"/>
      <c r="G18" s="116">
        <f>G20+G21+G22</f>
        <v>0</v>
      </c>
      <c r="H18" s="116">
        <f>H20+H21+H22</f>
        <v>0</v>
      </c>
      <c r="I18" s="116">
        <f>I20+I21+I22</f>
        <v>0</v>
      </c>
      <c r="J18" s="116">
        <f>J20+J21+J22</f>
        <v>12.03</v>
      </c>
      <c r="K18" s="116">
        <f>K20+K21+K22</f>
        <v>45.2</v>
      </c>
      <c r="L18" s="117">
        <f>G18+H18+I18+J18+K18</f>
        <v>57.230000000000004</v>
      </c>
      <c r="M18" s="118"/>
      <c r="N18" s="119"/>
    </row>
    <row r="19" spans="1:14" x14ac:dyDescent="0.35">
      <c r="A19" s="120"/>
      <c r="B19" s="121" t="s">
        <v>18</v>
      </c>
      <c r="C19" s="121"/>
      <c r="D19" s="121"/>
      <c r="E19" s="121"/>
      <c r="F19" s="121"/>
      <c r="G19" s="122"/>
      <c r="H19" s="122"/>
      <c r="I19" s="122"/>
      <c r="J19" s="122"/>
      <c r="K19" s="122"/>
      <c r="L19" s="123"/>
      <c r="M19" s="121"/>
      <c r="N19" s="121"/>
    </row>
    <row r="20" spans="1:14" ht="29.25" customHeight="1" x14ac:dyDescent="0.35">
      <c r="A20" s="124"/>
      <c r="B20" s="22" t="s">
        <v>1</v>
      </c>
      <c r="C20" s="1" t="s">
        <v>14</v>
      </c>
      <c r="D20" s="20"/>
      <c r="E20" s="20"/>
      <c r="F20" s="20"/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24">
        <f>G20+H20+I20+J20+K20</f>
        <v>0</v>
      </c>
      <c r="M20" s="121"/>
      <c r="N20" s="121"/>
    </row>
    <row r="21" spans="1:14" ht="29.25" customHeight="1" x14ac:dyDescent="0.35">
      <c r="A21" s="124"/>
      <c r="B21" s="22" t="s">
        <v>19</v>
      </c>
      <c r="C21" s="1" t="s">
        <v>14</v>
      </c>
      <c r="D21" s="20"/>
      <c r="E21" s="20"/>
      <c r="F21" s="20"/>
      <c r="G21" s="33">
        <f>G14+G15+G16</f>
        <v>0</v>
      </c>
      <c r="H21" s="33">
        <f t="shared" ref="H21:K21" si="0">H14+H15+H16</f>
        <v>0</v>
      </c>
      <c r="I21" s="33">
        <f t="shared" si="0"/>
        <v>0</v>
      </c>
      <c r="J21" s="33">
        <f t="shared" si="0"/>
        <v>12.03</v>
      </c>
      <c r="K21" s="33">
        <f t="shared" si="0"/>
        <v>45.2</v>
      </c>
      <c r="L21" s="24">
        <f t="shared" ref="L21:L22" si="1">G21+H21+I21+J21+K21</f>
        <v>57.230000000000004</v>
      </c>
      <c r="M21" s="121"/>
      <c r="N21" s="121"/>
    </row>
    <row r="22" spans="1:14" ht="29.25" customHeight="1" x14ac:dyDescent="0.35">
      <c r="A22" s="124"/>
      <c r="B22" s="22" t="s">
        <v>20</v>
      </c>
      <c r="C22" s="1" t="s">
        <v>14</v>
      </c>
      <c r="D22" s="20"/>
      <c r="E22" s="20"/>
      <c r="F22" s="20"/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24">
        <f t="shared" si="1"/>
        <v>0</v>
      </c>
      <c r="M22" s="121"/>
      <c r="N22" s="121"/>
    </row>
    <row r="23" spans="1:14" s="336" customFormat="1" ht="12" customHeight="1" x14ac:dyDescent="0.25">
      <c r="A23" s="423"/>
      <c r="B23" s="424"/>
      <c r="C23" s="424"/>
      <c r="D23" s="424"/>
      <c r="E23" s="424"/>
      <c r="F23" s="424"/>
      <c r="G23" s="424"/>
      <c r="H23" s="424"/>
      <c r="I23" s="424"/>
      <c r="J23" s="424"/>
      <c r="K23" s="424"/>
      <c r="L23" s="424"/>
      <c r="M23" s="424"/>
      <c r="N23" s="425"/>
    </row>
    <row r="24" spans="1:14" ht="30" customHeight="1" x14ac:dyDescent="0.35">
      <c r="A24" s="5"/>
      <c r="B24" s="115" t="s">
        <v>5</v>
      </c>
      <c r="C24" s="2" t="s">
        <v>14</v>
      </c>
      <c r="D24" s="5"/>
      <c r="E24" s="5"/>
      <c r="F24" s="5"/>
      <c r="G24" s="87">
        <f>G28+G27+G26</f>
        <v>0</v>
      </c>
      <c r="H24" s="87">
        <f>H28+H27+H26</f>
        <v>0</v>
      </c>
      <c r="I24" s="87">
        <f>I28+I27+I26</f>
        <v>0</v>
      </c>
      <c r="J24" s="87">
        <f>J28+J27+J26</f>
        <v>12.03</v>
      </c>
      <c r="K24" s="87">
        <f>K28+K27+K26</f>
        <v>45.2</v>
      </c>
      <c r="L24" s="28">
        <f>G24+H24+I24+J24+K24</f>
        <v>57.230000000000004</v>
      </c>
      <c r="M24" s="5"/>
      <c r="N24" s="5"/>
    </row>
    <row r="25" spans="1:14" x14ac:dyDescent="0.35">
      <c r="A25" s="23"/>
      <c r="B25" s="146" t="s">
        <v>18</v>
      </c>
      <c r="C25" s="1"/>
      <c r="D25" s="23"/>
      <c r="E25" s="23"/>
      <c r="F25" s="23"/>
      <c r="G25" s="147"/>
      <c r="H25" s="148"/>
      <c r="I25" s="148"/>
      <c r="J25" s="148"/>
      <c r="K25" s="148"/>
      <c r="L25" s="24"/>
      <c r="M25" s="23"/>
      <c r="N25" s="23"/>
    </row>
    <row r="26" spans="1:14" ht="30" customHeight="1" x14ac:dyDescent="0.35">
      <c r="A26" s="23"/>
      <c r="B26" s="146" t="s">
        <v>1</v>
      </c>
      <c r="C26" s="1" t="s">
        <v>14</v>
      </c>
      <c r="D26" s="23"/>
      <c r="E26" s="23"/>
      <c r="F26" s="23"/>
      <c r="G26" s="33">
        <f>G20</f>
        <v>0</v>
      </c>
      <c r="H26" s="33">
        <f t="shared" ref="G26:K27" si="2">H20</f>
        <v>0</v>
      </c>
      <c r="I26" s="33">
        <f t="shared" si="2"/>
        <v>0</v>
      </c>
      <c r="J26" s="33">
        <f t="shared" si="2"/>
        <v>0</v>
      </c>
      <c r="K26" s="33">
        <f t="shared" si="2"/>
        <v>0</v>
      </c>
      <c r="L26" s="24">
        <f>G26+H26+I26+J26+K26</f>
        <v>0</v>
      </c>
      <c r="M26" s="23"/>
      <c r="N26" s="23"/>
    </row>
    <row r="27" spans="1:14" ht="30" customHeight="1" x14ac:dyDescent="0.35">
      <c r="A27" s="23"/>
      <c r="B27" s="146" t="s">
        <v>19</v>
      </c>
      <c r="C27" s="1" t="s">
        <v>14</v>
      </c>
      <c r="D27" s="23"/>
      <c r="E27" s="23"/>
      <c r="F27" s="23"/>
      <c r="G27" s="33">
        <f t="shared" si="2"/>
        <v>0</v>
      </c>
      <c r="H27" s="33">
        <f t="shared" si="2"/>
        <v>0</v>
      </c>
      <c r="I27" s="33">
        <f t="shared" si="2"/>
        <v>0</v>
      </c>
      <c r="J27" s="33">
        <f>J21</f>
        <v>12.03</v>
      </c>
      <c r="K27" s="33">
        <f t="shared" si="2"/>
        <v>45.2</v>
      </c>
      <c r="L27" s="24">
        <f>G27+H27+I27+J27+K27</f>
        <v>57.230000000000004</v>
      </c>
      <c r="M27" s="23"/>
      <c r="N27" s="23"/>
    </row>
    <row r="28" spans="1:14" ht="30" customHeight="1" x14ac:dyDescent="0.35">
      <c r="A28" s="23"/>
      <c r="B28" s="146" t="s">
        <v>20</v>
      </c>
      <c r="C28" s="1" t="s">
        <v>14</v>
      </c>
      <c r="D28" s="23"/>
      <c r="E28" s="23"/>
      <c r="F28" s="23"/>
      <c r="G28" s="33">
        <f>G22</f>
        <v>0</v>
      </c>
      <c r="H28" s="33">
        <f>H22</f>
        <v>0</v>
      </c>
      <c r="I28" s="33">
        <f>I22</f>
        <v>0</v>
      </c>
      <c r="J28" s="33">
        <f>J22</f>
        <v>0</v>
      </c>
      <c r="K28" s="33">
        <f>K22</f>
        <v>0</v>
      </c>
      <c r="L28" s="24">
        <f>G28+H28+I28+J28+K28</f>
        <v>0</v>
      </c>
      <c r="M28" s="23"/>
      <c r="N28" s="23"/>
    </row>
    <row r="29" spans="1:14" ht="30" customHeight="1" x14ac:dyDescent="0.35">
      <c r="A29" s="5"/>
      <c r="B29" s="115" t="s">
        <v>475</v>
      </c>
      <c r="C29" s="2" t="s">
        <v>14</v>
      </c>
      <c r="D29" s="5"/>
      <c r="E29" s="5"/>
      <c r="F29" s="5"/>
      <c r="G29" s="87">
        <f>G33+G32+G31</f>
        <v>58391.075521999999</v>
      </c>
      <c r="H29" s="87">
        <f>H33+H32+H31</f>
        <v>104097.03296047001</v>
      </c>
      <c r="I29" s="87">
        <f>I33+I32+I31</f>
        <v>116189.37815561509</v>
      </c>
      <c r="J29" s="87">
        <f>J33+J32+J31</f>
        <v>114618.7077</v>
      </c>
      <c r="K29" s="87">
        <f>K33+K32+K31</f>
        <v>154588.48019999999</v>
      </c>
      <c r="L29" s="28">
        <f>G29+H29+I29+J29+K29</f>
        <v>547884.67453808512</v>
      </c>
      <c r="M29" s="5"/>
      <c r="N29" s="5"/>
    </row>
    <row r="30" spans="1:14" x14ac:dyDescent="0.35">
      <c r="A30" s="23"/>
      <c r="B30" s="146" t="s">
        <v>18</v>
      </c>
      <c r="C30" s="1"/>
      <c r="D30" s="23"/>
      <c r="E30" s="23"/>
      <c r="F30" s="23"/>
      <c r="G30" s="147"/>
      <c r="H30" s="148"/>
      <c r="I30" s="148"/>
      <c r="J30" s="148"/>
      <c r="K30" s="148"/>
      <c r="L30" s="24"/>
      <c r="M30" s="23"/>
      <c r="N30" s="23"/>
    </row>
    <row r="31" spans="1:14" ht="30" customHeight="1" x14ac:dyDescent="0.35">
      <c r="A31" s="23"/>
      <c r="B31" s="146" t="s">
        <v>1</v>
      </c>
      <c r="C31" s="1" t="s">
        <v>14</v>
      </c>
      <c r="D31" s="23"/>
      <c r="E31" s="23"/>
      <c r="F31" s="23"/>
      <c r="G31" s="33">
        <f>'1 направление'!G142+'2 направление'!G152+'3 направление'!G36+'4 направление'!G214+'5 направление'!G26</f>
        <v>19551.812399999999</v>
      </c>
      <c r="H31" s="33">
        <f>'1 направление'!H142+'2 направление'!H152+'3 направление'!H36+'4 направление'!H214+'5 направление'!H26</f>
        <v>27115.63973504</v>
      </c>
      <c r="I31" s="33">
        <f>'1 направление'!I142+'2 направление'!I152+'3 направление'!I36+'4 направление'!I214+'5 направление'!I26</f>
        <v>36286.017</v>
      </c>
      <c r="J31" s="33">
        <f>'1 направление'!J142+'2 направление'!J152+'3 направление'!J36+'4 направление'!J214+'5 направление'!J26</f>
        <v>41259.517999999996</v>
      </c>
      <c r="K31" s="33">
        <f>'1 направление'!K142+'2 направление'!K152+'3 направление'!K36+'4 направление'!K214+'5 направление'!K26</f>
        <v>49536.828200000004</v>
      </c>
      <c r="L31" s="24">
        <f>G31+H31+I31+J31+K31</f>
        <v>173749.81533504001</v>
      </c>
      <c r="M31" s="23"/>
      <c r="N31" s="23"/>
    </row>
    <row r="32" spans="1:14" ht="30" customHeight="1" x14ac:dyDescent="0.35">
      <c r="A32" s="23"/>
      <c r="B32" s="146" t="s">
        <v>19</v>
      </c>
      <c r="C32" s="1" t="s">
        <v>14</v>
      </c>
      <c r="D32" s="23"/>
      <c r="E32" s="23"/>
      <c r="F32" s="23"/>
      <c r="G32" s="33">
        <f>'1 направление'!G143+'2 направление'!G153+'3 направление'!G37+'4 направление'!G215+'5 направление'!G27</f>
        <v>21786.963122000001</v>
      </c>
      <c r="H32" s="33">
        <f>'1 направление'!H143+'2 направление'!H153+'3 направление'!H37+'4 направление'!H215+'5 направление'!H27</f>
        <v>39132.99322543</v>
      </c>
      <c r="I32" s="33">
        <f>'1 направление'!I143+'2 направление'!I153+'3 направление'!I37+'4 направление'!I215+'5 направление'!I27</f>
        <v>43497.561155615098</v>
      </c>
      <c r="J32" s="33">
        <f>'1 направление'!J143+'2 направление'!J153+'3 направление'!J37+'4 направление'!J215+'5 направление'!J27</f>
        <v>34892.883000000002</v>
      </c>
      <c r="K32" s="33">
        <f>'1 направление'!K143+'2 направление'!K153+'3 направление'!K37+'4 направление'!K215+'5 направление'!K27</f>
        <v>49524.19</v>
      </c>
      <c r="L32" s="24">
        <f>G32+H32+I32+J32+K32</f>
        <v>188834.5905030451</v>
      </c>
      <c r="M32" s="23"/>
      <c r="N32" s="23"/>
    </row>
    <row r="33" spans="1:14" ht="30" customHeight="1" x14ac:dyDescent="0.35">
      <c r="A33" s="23"/>
      <c r="B33" s="146" t="s">
        <v>20</v>
      </c>
      <c r="C33" s="1" t="s">
        <v>14</v>
      </c>
      <c r="D33" s="23"/>
      <c r="E33" s="23"/>
      <c r="F33" s="23"/>
      <c r="G33" s="33">
        <f>'1 направление'!G144+'2 направление'!G154+'3 направление'!G38+'4 направление'!G216+'5 направление'!G28</f>
        <v>17052.3</v>
      </c>
      <c r="H33" s="33">
        <f>'1 направление'!H144+'2 направление'!H154+'3 направление'!H38+'4 направление'!H216+'5 направление'!H28</f>
        <v>37848.400000000001</v>
      </c>
      <c r="I33" s="33">
        <f>'1 направление'!I144+'2 направление'!I154+'3 направление'!I38+'4 направление'!I216+'5 направление'!I28</f>
        <v>36405.800000000003</v>
      </c>
      <c r="J33" s="33">
        <f>'1 направление'!J144+'2 направление'!J154+'3 направление'!J38+'4 направление'!J216+'5 направление'!J28</f>
        <v>38466.306700000001</v>
      </c>
      <c r="K33" s="33">
        <f>'1 направление'!K144+'2 направление'!K154+'3 направление'!K38+'4 направление'!K216+'5 направление'!K28</f>
        <v>55527.462000000007</v>
      </c>
      <c r="L33" s="24">
        <f>G33+H33+I33+J33+K33</f>
        <v>185300.26870000002</v>
      </c>
      <c r="M33" s="23"/>
      <c r="N33" s="23"/>
    </row>
    <row r="35" spans="1:14" ht="18.5" customHeight="1" x14ac:dyDescent="0.35">
      <c r="B35" s="391" t="s">
        <v>614</v>
      </c>
    </row>
    <row r="36" spans="1:14" ht="18.5" customHeight="1" x14ac:dyDescent="0.35">
      <c r="B36" s="391" t="s">
        <v>602</v>
      </c>
    </row>
    <row r="37" spans="1:14" ht="18.5" customHeight="1" x14ac:dyDescent="0.35">
      <c r="B37" s="391" t="s">
        <v>620</v>
      </c>
    </row>
    <row r="38" spans="1:14" ht="18.5" customHeight="1" x14ac:dyDescent="0.35">
      <c r="B38" s="391" t="s">
        <v>619</v>
      </c>
    </row>
    <row r="39" spans="1:14" ht="18.5" customHeight="1" x14ac:dyDescent="0.35">
      <c r="B39" s="391" t="s">
        <v>603</v>
      </c>
    </row>
    <row r="40" spans="1:14" ht="18.5" customHeight="1" x14ac:dyDescent="0.35">
      <c r="B40" s="391" t="s">
        <v>604</v>
      </c>
    </row>
    <row r="41" spans="1:14" ht="18.5" customHeight="1" x14ac:dyDescent="0.35">
      <c r="B41" s="391" t="s">
        <v>615</v>
      </c>
    </row>
    <row r="42" spans="1:14" ht="18.5" customHeight="1" x14ac:dyDescent="0.35">
      <c r="B42" s="391" t="s">
        <v>605</v>
      </c>
    </row>
    <row r="43" spans="1:14" ht="18.5" customHeight="1" x14ac:dyDescent="0.35">
      <c r="B43" s="391" t="s">
        <v>606</v>
      </c>
    </row>
    <row r="44" spans="1:14" ht="18.5" customHeight="1" x14ac:dyDescent="0.35">
      <c r="B44" s="391" t="s">
        <v>607</v>
      </c>
    </row>
    <row r="45" spans="1:14" ht="18.5" customHeight="1" x14ac:dyDescent="0.35">
      <c r="B45" s="391" t="s">
        <v>608</v>
      </c>
    </row>
    <row r="46" spans="1:14" ht="18.5" customHeight="1" x14ac:dyDescent="0.35">
      <c r="B46" s="391" t="s">
        <v>609</v>
      </c>
    </row>
    <row r="47" spans="1:14" ht="18.5" customHeight="1" x14ac:dyDescent="0.35">
      <c r="B47" s="391" t="s">
        <v>610</v>
      </c>
    </row>
    <row r="48" spans="1:14" ht="18.5" customHeight="1" x14ac:dyDescent="0.35">
      <c r="B48" s="391" t="s">
        <v>612</v>
      </c>
    </row>
    <row r="49" spans="2:2" ht="18.5" customHeight="1" x14ac:dyDescent="0.35">
      <c r="B49" s="391" t="s">
        <v>613</v>
      </c>
    </row>
    <row r="50" spans="2:2" ht="18.5" customHeight="1" x14ac:dyDescent="0.35">
      <c r="B50" s="392" t="s">
        <v>611</v>
      </c>
    </row>
    <row r="51" spans="2:2" ht="18.5" customHeight="1" x14ac:dyDescent="0.35">
      <c r="B51" s="18" t="s">
        <v>621</v>
      </c>
    </row>
  </sheetData>
  <mergeCells count="11">
    <mergeCell ref="A23:N23"/>
    <mergeCell ref="N4:N5"/>
    <mergeCell ref="G4:L4"/>
    <mergeCell ref="A2:N2"/>
    <mergeCell ref="E4:E5"/>
    <mergeCell ref="A4:A5"/>
    <mergeCell ref="C4:C5"/>
    <mergeCell ref="D4:D5"/>
    <mergeCell ref="M4:M5"/>
    <mergeCell ref="B4:B5"/>
    <mergeCell ref="F4:F5"/>
  </mergeCells>
  <pageMargins left="0.39370078740157483" right="0.39370078740157483" top="0.98425196850393704" bottom="0.59055118110236227" header="0" footer="0"/>
  <pageSetup paperSize="9" scale="60" firstPageNumber="28" fitToHeight="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направление</vt:lpstr>
      <vt:lpstr>2 направление</vt:lpstr>
      <vt:lpstr>3 направление</vt:lpstr>
      <vt:lpstr>4 направление</vt:lpstr>
      <vt:lpstr>5 направление</vt:lpstr>
      <vt:lpstr>'1 направление'!Заголовки_для_печати</vt:lpstr>
      <vt:lpstr>'2 направление'!Заголовки_для_печати</vt:lpstr>
      <vt:lpstr>'3 направление'!Заголовки_для_печати</vt:lpstr>
      <vt:lpstr>'4 направление'!Заголовки_для_печати</vt:lpstr>
      <vt:lpstr>'5 направление'!Заголовки_для_печати</vt:lpstr>
      <vt:lpstr>'1 направление'!Область_печати</vt:lpstr>
      <vt:lpstr>'2 направление'!Область_печати</vt:lpstr>
      <vt:lpstr>'3 направление'!Область_печати</vt:lpstr>
      <vt:lpstr>'4 направление'!Область_печати</vt:lpstr>
      <vt:lpstr>'5 направление'!Область_печати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Sagynbekova_K</dc:creator>
  <cp:lastModifiedBy>Асия Р. Дулатова</cp:lastModifiedBy>
  <cp:lastPrinted>2021-01-18T04:23:38Z</cp:lastPrinted>
  <dcterms:created xsi:type="dcterms:W3CDTF">2010-07-21T11:07:42Z</dcterms:created>
  <dcterms:modified xsi:type="dcterms:W3CDTF">2021-01-18T05:16:24Z</dcterms:modified>
</cp:coreProperties>
</file>