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8800" windowHeight="12435"/>
  </bookViews>
  <sheets>
    <sheet name="март" sheetId="79" r:id="rId1"/>
    <sheet name="обяз" sheetId="80" r:id="rId2"/>
  </sheets>
  <externalReferences>
    <externalReference r:id="rId3"/>
  </externalReferences>
  <definedNames>
    <definedName name="_xlnm.Print_Titles" localSheetId="0">март!$1:$2</definedName>
    <definedName name="_xlnm.Print_Area" localSheetId="0">март!$A$1:$R$329</definedName>
  </definedNames>
  <calcPr calcId="152511"/>
</workbook>
</file>

<file path=xl/calcChain.xml><?xml version="1.0" encoding="utf-8"?>
<calcChain xmlns="http://schemas.openxmlformats.org/spreadsheetml/2006/main">
  <c r="F302" i="79" l="1"/>
  <c r="G148" i="79"/>
  <c r="H148" i="79"/>
  <c r="I148" i="79"/>
  <c r="J148" i="79"/>
  <c r="K148" i="79"/>
  <c r="L148" i="79"/>
  <c r="M148" i="79"/>
  <c r="N148" i="79"/>
  <c r="O148" i="79"/>
  <c r="P148" i="79"/>
  <c r="Q148" i="79"/>
  <c r="R148" i="79"/>
  <c r="F148" i="79"/>
  <c r="G8" i="80" l="1"/>
  <c r="H8" i="80"/>
  <c r="I8" i="80"/>
  <c r="J8" i="80"/>
  <c r="K8" i="80"/>
  <c r="L8" i="80"/>
  <c r="M8" i="80"/>
  <c r="N8" i="80"/>
  <c r="O8" i="80"/>
  <c r="P8" i="80"/>
  <c r="Q8" i="80"/>
  <c r="R8" i="80"/>
  <c r="F8" i="80"/>
  <c r="P10" i="80"/>
  <c r="F10" i="80"/>
  <c r="R9" i="80"/>
  <c r="P9" i="80"/>
  <c r="O9" i="80"/>
  <c r="N9" i="80"/>
  <c r="M9" i="80"/>
  <c r="L9" i="80"/>
  <c r="K9" i="80"/>
  <c r="J9" i="80"/>
  <c r="I9" i="80"/>
  <c r="H9" i="80"/>
  <c r="G9" i="80"/>
  <c r="F9" i="80"/>
  <c r="P5" i="79"/>
  <c r="F5" i="79"/>
  <c r="F4" i="79" s="1"/>
  <c r="R4" i="79"/>
  <c r="P4" i="79"/>
  <c r="O4" i="79"/>
  <c r="N4" i="79"/>
  <c r="M4" i="79"/>
  <c r="L4" i="79"/>
  <c r="K4" i="79"/>
  <c r="J4" i="79"/>
  <c r="I4" i="79"/>
  <c r="H4" i="79"/>
  <c r="G4" i="79"/>
  <c r="R210" i="79" l="1"/>
  <c r="J192" i="79"/>
  <c r="N192" i="79"/>
  <c r="O192" i="79"/>
  <c r="K68" i="79"/>
  <c r="P68" i="79"/>
  <c r="J70" i="79"/>
  <c r="M70" i="79"/>
  <c r="N70" i="79"/>
  <c r="R148" i="80" l="1"/>
  <c r="R147" i="80" s="1"/>
  <c r="R146" i="80" s="1"/>
  <c r="O148" i="80"/>
  <c r="O147" i="80" s="1"/>
  <c r="O146" i="80" s="1"/>
  <c r="N148" i="80"/>
  <c r="N147" i="80" s="1"/>
  <c r="N146" i="80" s="1"/>
  <c r="M148" i="80"/>
  <c r="L148" i="80"/>
  <c r="K148" i="80"/>
  <c r="K147" i="80" s="1"/>
  <c r="K146" i="80" s="1"/>
  <c r="Q147" i="80"/>
  <c r="Q146" i="80" s="1"/>
  <c r="P147" i="80"/>
  <c r="M147" i="80"/>
  <c r="M146" i="80" s="1"/>
  <c r="L147" i="80"/>
  <c r="J147" i="80"/>
  <c r="I147" i="80"/>
  <c r="H147" i="80"/>
  <c r="G147" i="80"/>
  <c r="G146" i="80" s="1"/>
  <c r="P146" i="80"/>
  <c r="L146" i="80"/>
  <c r="J146" i="80"/>
  <c r="I146" i="80"/>
  <c r="H146" i="80"/>
  <c r="G143" i="80"/>
  <c r="H143" i="80"/>
  <c r="I143" i="80"/>
  <c r="J143" i="80"/>
  <c r="K143" i="80"/>
  <c r="L143" i="80"/>
  <c r="M143" i="80"/>
  <c r="N143" i="80"/>
  <c r="O143" i="80"/>
  <c r="P143" i="80"/>
  <c r="Q143" i="80"/>
  <c r="R143" i="80"/>
  <c r="F144" i="80"/>
  <c r="G139" i="80"/>
  <c r="H139" i="80"/>
  <c r="I139" i="80"/>
  <c r="J139" i="80"/>
  <c r="K139" i="80"/>
  <c r="L139" i="80"/>
  <c r="M139" i="80"/>
  <c r="N139" i="80"/>
  <c r="O139" i="80"/>
  <c r="P139" i="80"/>
  <c r="Q139" i="80"/>
  <c r="R139" i="80"/>
  <c r="F140" i="80"/>
  <c r="G133" i="80"/>
  <c r="H133" i="80"/>
  <c r="I133" i="80"/>
  <c r="J133" i="80"/>
  <c r="K133" i="80"/>
  <c r="L133" i="80"/>
  <c r="M133" i="80"/>
  <c r="N133" i="80"/>
  <c r="O133" i="80"/>
  <c r="P133" i="80"/>
  <c r="Q133" i="80"/>
  <c r="R133" i="80"/>
  <c r="F136" i="80"/>
  <c r="F135" i="80"/>
  <c r="F134" i="80"/>
  <c r="F117" i="80"/>
  <c r="R116" i="80"/>
  <c r="Q116" i="80"/>
  <c r="Q115" i="80" s="1"/>
  <c r="P116" i="80"/>
  <c r="P115" i="80" s="1"/>
  <c r="O116" i="80"/>
  <c r="O115" i="80" s="1"/>
  <c r="N116" i="80"/>
  <c r="N115" i="80" s="1"/>
  <c r="M116" i="80"/>
  <c r="M115" i="80" s="1"/>
  <c r="L116" i="80"/>
  <c r="L115" i="80" s="1"/>
  <c r="K116" i="80"/>
  <c r="J116" i="80"/>
  <c r="J115" i="80" s="1"/>
  <c r="I116" i="80"/>
  <c r="I115" i="80" s="1"/>
  <c r="H116" i="80"/>
  <c r="H115" i="80" s="1"/>
  <c r="G116" i="80"/>
  <c r="G115" i="80" s="1"/>
  <c r="R115" i="80"/>
  <c r="K115" i="80"/>
  <c r="F108" i="80"/>
  <c r="F107" i="80" s="1"/>
  <c r="R107" i="80"/>
  <c r="Q107" i="80"/>
  <c r="P107" i="80"/>
  <c r="O107" i="80"/>
  <c r="N107" i="80"/>
  <c r="M107" i="80"/>
  <c r="L107" i="80"/>
  <c r="K107" i="80"/>
  <c r="J107" i="80"/>
  <c r="I107" i="80"/>
  <c r="H107" i="80"/>
  <c r="G107" i="80"/>
  <c r="F106" i="80"/>
  <c r="R105" i="80"/>
  <c r="Q105" i="80"/>
  <c r="P105" i="80"/>
  <c r="O105" i="80"/>
  <c r="N105" i="80"/>
  <c r="M105" i="80"/>
  <c r="L105" i="80"/>
  <c r="K105" i="80"/>
  <c r="J105" i="80"/>
  <c r="I105" i="80"/>
  <c r="H105" i="80"/>
  <c r="G105" i="80"/>
  <c r="F105" i="80"/>
  <c r="F104" i="80"/>
  <c r="F103" i="80" s="1"/>
  <c r="R103" i="80"/>
  <c r="Q103" i="80"/>
  <c r="P103" i="80"/>
  <c r="O103" i="80"/>
  <c r="N103" i="80"/>
  <c r="M103" i="80"/>
  <c r="L103" i="80"/>
  <c r="K103" i="80"/>
  <c r="J103" i="80"/>
  <c r="I103" i="80"/>
  <c r="H103" i="80"/>
  <c r="G103" i="80"/>
  <c r="F102" i="80"/>
  <c r="F101" i="80" s="1"/>
  <c r="R101" i="80"/>
  <c r="Q101" i="80"/>
  <c r="P101" i="80"/>
  <c r="O101" i="80"/>
  <c r="N101" i="80"/>
  <c r="M101" i="80"/>
  <c r="L101" i="80"/>
  <c r="K101" i="80"/>
  <c r="J101" i="80"/>
  <c r="I101" i="80"/>
  <c r="H101" i="80"/>
  <c r="G101" i="80"/>
  <c r="F100" i="80"/>
  <c r="F99" i="80" s="1"/>
  <c r="R99" i="80"/>
  <c r="Q99" i="80"/>
  <c r="P99" i="80"/>
  <c r="O99" i="80"/>
  <c r="N99" i="80"/>
  <c r="M99" i="80"/>
  <c r="L99" i="80"/>
  <c r="K99" i="80"/>
  <c r="J99" i="80"/>
  <c r="I99" i="80"/>
  <c r="H99" i="80"/>
  <c r="G99" i="80"/>
  <c r="F98" i="80"/>
  <c r="F97" i="80"/>
  <c r="R96" i="80"/>
  <c r="Q96" i="80"/>
  <c r="P96" i="80"/>
  <c r="O96" i="80"/>
  <c r="N96" i="80"/>
  <c r="M96" i="80"/>
  <c r="L96" i="80"/>
  <c r="K96" i="80"/>
  <c r="J96" i="80"/>
  <c r="I96" i="80"/>
  <c r="H96" i="80"/>
  <c r="G96" i="80"/>
  <c r="F95" i="80"/>
  <c r="F94" i="80" s="1"/>
  <c r="R94" i="80"/>
  <c r="Q94" i="80"/>
  <c r="P94" i="80"/>
  <c r="O94" i="80"/>
  <c r="N94" i="80"/>
  <c r="M94" i="80"/>
  <c r="L94" i="80"/>
  <c r="K94" i="80"/>
  <c r="J94" i="80"/>
  <c r="I94" i="80"/>
  <c r="H94" i="80"/>
  <c r="G94" i="80"/>
  <c r="F93" i="80"/>
  <c r="F92" i="80" s="1"/>
  <c r="R92" i="80"/>
  <c r="Q92" i="80"/>
  <c r="P92" i="80"/>
  <c r="O92" i="80"/>
  <c r="N92" i="80"/>
  <c r="M92" i="80"/>
  <c r="L92" i="80"/>
  <c r="K92" i="80"/>
  <c r="J92" i="80"/>
  <c r="I92" i="80"/>
  <c r="H92" i="80"/>
  <c r="G92" i="80"/>
  <c r="F91" i="80"/>
  <c r="R90" i="80"/>
  <c r="Q90" i="80"/>
  <c r="P90" i="80"/>
  <c r="O90" i="80"/>
  <c r="N90" i="80"/>
  <c r="M90" i="80"/>
  <c r="L90" i="80"/>
  <c r="K90" i="80"/>
  <c r="J90" i="80"/>
  <c r="I90" i="80"/>
  <c r="H90" i="80"/>
  <c r="G90" i="80"/>
  <c r="F90" i="80"/>
  <c r="F89" i="80"/>
  <c r="F88" i="80"/>
  <c r="R87" i="80"/>
  <c r="Q87" i="80"/>
  <c r="P87" i="80"/>
  <c r="O87" i="80"/>
  <c r="N87" i="80"/>
  <c r="M87" i="80"/>
  <c r="L87" i="80"/>
  <c r="K87" i="80"/>
  <c r="J87" i="80"/>
  <c r="I87" i="80"/>
  <c r="H87" i="80"/>
  <c r="G87" i="80"/>
  <c r="F86" i="80"/>
  <c r="F85" i="80"/>
  <c r="F84" i="80"/>
  <c r="F83" i="80"/>
  <c r="F82" i="80"/>
  <c r="F81" i="80"/>
  <c r="F80" i="80"/>
  <c r="F79" i="80"/>
  <c r="F76" i="80" s="1"/>
  <c r="F78" i="80"/>
  <c r="F77" i="80"/>
  <c r="R76" i="80"/>
  <c r="Q76" i="80"/>
  <c r="P76" i="80"/>
  <c r="O76" i="80"/>
  <c r="N76" i="80"/>
  <c r="M76" i="80"/>
  <c r="L76" i="80"/>
  <c r="K76" i="80"/>
  <c r="J76" i="80"/>
  <c r="I76" i="80"/>
  <c r="H76" i="80"/>
  <c r="G76" i="80"/>
  <c r="F75" i="80"/>
  <c r="F74" i="80"/>
  <c r="F73" i="80"/>
  <c r="F72" i="80"/>
  <c r="F71" i="80"/>
  <c r="F70" i="80"/>
  <c r="R69" i="80"/>
  <c r="Q69" i="80"/>
  <c r="P69" i="80"/>
  <c r="O69" i="80"/>
  <c r="N69" i="80"/>
  <c r="M69" i="80"/>
  <c r="L69" i="80"/>
  <c r="K69" i="80"/>
  <c r="J69" i="80"/>
  <c r="I69" i="80"/>
  <c r="H69" i="80"/>
  <c r="G69" i="80"/>
  <c r="F66" i="80"/>
  <c r="R65" i="80"/>
  <c r="Q65" i="80"/>
  <c r="P65" i="80"/>
  <c r="O65" i="80"/>
  <c r="N65" i="80"/>
  <c r="M65" i="80"/>
  <c r="L65" i="80"/>
  <c r="K65" i="80"/>
  <c r="J65" i="80"/>
  <c r="I65" i="80"/>
  <c r="H65" i="80"/>
  <c r="G65" i="80"/>
  <c r="F65" i="80"/>
  <c r="F64" i="80"/>
  <c r="F63" i="80" s="1"/>
  <c r="R63" i="80"/>
  <c r="Q63" i="80"/>
  <c r="P63" i="80"/>
  <c r="O63" i="80"/>
  <c r="N63" i="80"/>
  <c r="M63" i="80"/>
  <c r="L63" i="80"/>
  <c r="K63" i="80"/>
  <c r="J63" i="80"/>
  <c r="I63" i="80"/>
  <c r="H63" i="80"/>
  <c r="G63" i="80"/>
  <c r="F62" i="80"/>
  <c r="F61" i="80" s="1"/>
  <c r="R61" i="80"/>
  <c r="Q61" i="80"/>
  <c r="P61" i="80"/>
  <c r="O61" i="80"/>
  <c r="N61" i="80"/>
  <c r="M61" i="80"/>
  <c r="L61" i="80"/>
  <c r="K61" i="80"/>
  <c r="J61" i="80"/>
  <c r="I61" i="80"/>
  <c r="H61" i="80"/>
  <c r="G61" i="80"/>
  <c r="F60" i="80"/>
  <c r="F59" i="80"/>
  <c r="F58" i="80"/>
  <c r="F57" i="80"/>
  <c r="R56" i="80"/>
  <c r="Q56" i="80"/>
  <c r="P56" i="80"/>
  <c r="O56" i="80"/>
  <c r="N56" i="80"/>
  <c r="M56" i="80"/>
  <c r="L56" i="80"/>
  <c r="K56" i="80"/>
  <c r="J56" i="80"/>
  <c r="I56" i="80"/>
  <c r="H56" i="80"/>
  <c r="G56" i="80"/>
  <c r="F54" i="80"/>
  <c r="F53" i="80" s="1"/>
  <c r="R53" i="80"/>
  <c r="Q53" i="80"/>
  <c r="P53" i="80"/>
  <c r="O53" i="80"/>
  <c r="N53" i="80"/>
  <c r="M53" i="80"/>
  <c r="L53" i="80"/>
  <c r="K53" i="80"/>
  <c r="J53" i="80"/>
  <c r="I53" i="80"/>
  <c r="H53" i="80"/>
  <c r="G53" i="80"/>
  <c r="F52" i="80"/>
  <c r="F51" i="80" s="1"/>
  <c r="R51" i="80"/>
  <c r="Q51" i="80"/>
  <c r="P51" i="80"/>
  <c r="O51" i="80"/>
  <c r="N51" i="80"/>
  <c r="M51" i="80"/>
  <c r="L51" i="80"/>
  <c r="K51" i="80"/>
  <c r="J51" i="80"/>
  <c r="I51" i="80"/>
  <c r="H51" i="80"/>
  <c r="G51" i="80"/>
  <c r="F50" i="80"/>
  <c r="F49" i="80"/>
  <c r="F48" i="80"/>
  <c r="F47" i="80"/>
  <c r="F46" i="80"/>
  <c r="R45" i="80"/>
  <c r="R41" i="80" s="1"/>
  <c r="Q45" i="80"/>
  <c r="P45" i="80"/>
  <c r="O45" i="80"/>
  <c r="N45" i="80"/>
  <c r="N41" i="80" s="1"/>
  <c r="M45" i="80"/>
  <c r="L45" i="80"/>
  <c r="K45" i="80"/>
  <c r="J45" i="80"/>
  <c r="J41" i="80" s="1"/>
  <c r="I45" i="80"/>
  <c r="H45" i="80"/>
  <c r="G45" i="80"/>
  <c r="F44" i="80"/>
  <c r="F43" i="80"/>
  <c r="R42" i="80"/>
  <c r="Q42" i="80"/>
  <c r="P42" i="80"/>
  <c r="O42" i="80"/>
  <c r="N42" i="80"/>
  <c r="M42" i="80"/>
  <c r="L42" i="80"/>
  <c r="K42" i="80"/>
  <c r="J42" i="80"/>
  <c r="I42" i="80"/>
  <c r="H42" i="80"/>
  <c r="G42" i="80"/>
  <c r="F37" i="80"/>
  <c r="F36" i="80" s="1"/>
  <c r="R36" i="80"/>
  <c r="Q36" i="80"/>
  <c r="P36" i="80"/>
  <c r="O36" i="80"/>
  <c r="N36" i="80"/>
  <c r="M36" i="80"/>
  <c r="L36" i="80"/>
  <c r="K36" i="80"/>
  <c r="J36" i="80"/>
  <c r="I36" i="80"/>
  <c r="H36" i="80"/>
  <c r="G36" i="80"/>
  <c r="F35" i="80"/>
  <c r="F34" i="80"/>
  <c r="F33" i="80"/>
  <c r="F32" i="80"/>
  <c r="F31" i="80"/>
  <c r="F30" i="80"/>
  <c r="F29" i="80"/>
  <c r="F28" i="80"/>
  <c r="F27" i="80"/>
  <c r="F26" i="80"/>
  <c r="F25" i="80"/>
  <c r="F24" i="80"/>
  <c r="F23" i="80"/>
  <c r="R22" i="80"/>
  <c r="Q22" i="80"/>
  <c r="P22" i="80"/>
  <c r="O22" i="80"/>
  <c r="N22" i="80"/>
  <c r="M22" i="80"/>
  <c r="L22" i="80"/>
  <c r="K22" i="80"/>
  <c r="J22" i="80"/>
  <c r="I22" i="80"/>
  <c r="H22" i="80"/>
  <c r="G22" i="80"/>
  <c r="F21" i="80"/>
  <c r="F20" i="80"/>
  <c r="F19" i="80"/>
  <c r="F18" i="80"/>
  <c r="F17" i="80"/>
  <c r="F16" i="80"/>
  <c r="F15" i="80"/>
  <c r="R14" i="80"/>
  <c r="Q14" i="80"/>
  <c r="Q13" i="80" s="1"/>
  <c r="Q12" i="80" s="1"/>
  <c r="Q11" i="80" s="1"/>
  <c r="P14" i="80"/>
  <c r="O14" i="80"/>
  <c r="N14" i="80"/>
  <c r="M14" i="80"/>
  <c r="M13" i="80" s="1"/>
  <c r="M12" i="80" s="1"/>
  <c r="M11" i="80" s="1"/>
  <c r="L14" i="80"/>
  <c r="K14" i="80"/>
  <c r="J14" i="80"/>
  <c r="I14" i="80"/>
  <c r="I13" i="80" s="1"/>
  <c r="I12" i="80" s="1"/>
  <c r="I11" i="80" s="1"/>
  <c r="H14" i="80"/>
  <c r="G14" i="80"/>
  <c r="H165" i="80"/>
  <c r="H251" i="80"/>
  <c r="G264" i="80"/>
  <c r="H264" i="80"/>
  <c r="I264" i="80"/>
  <c r="J264" i="80"/>
  <c r="K264" i="80"/>
  <c r="L264" i="80"/>
  <c r="M264" i="80"/>
  <c r="N264" i="80"/>
  <c r="O264" i="80"/>
  <c r="P264" i="80"/>
  <c r="Q264" i="80"/>
  <c r="R264" i="80"/>
  <c r="F267" i="80"/>
  <c r="F266" i="80"/>
  <c r="F265" i="80"/>
  <c r="G305" i="80"/>
  <c r="I305" i="80"/>
  <c r="J305" i="80"/>
  <c r="K305" i="80"/>
  <c r="L305" i="80"/>
  <c r="M305" i="80"/>
  <c r="N305" i="80"/>
  <c r="O305" i="80"/>
  <c r="P305" i="80"/>
  <c r="Q305" i="80"/>
  <c r="R305" i="80"/>
  <c r="F318" i="80"/>
  <c r="F317" i="80"/>
  <c r="F316" i="80"/>
  <c r="F315" i="80"/>
  <c r="F314" i="80"/>
  <c r="F313" i="80"/>
  <c r="F312" i="80"/>
  <c r="F311" i="80"/>
  <c r="F310" i="80"/>
  <c r="F309" i="80"/>
  <c r="F308" i="80"/>
  <c r="F307" i="80"/>
  <c r="F306" i="80"/>
  <c r="H324" i="80"/>
  <c r="H305" i="80" s="1"/>
  <c r="R321" i="79"/>
  <c r="L321" i="79"/>
  <c r="K321" i="79"/>
  <c r="J321" i="79"/>
  <c r="J302" i="79" s="1"/>
  <c r="G302" i="79"/>
  <c r="K302" i="79"/>
  <c r="L302" i="79"/>
  <c r="M302" i="79"/>
  <c r="N302" i="79"/>
  <c r="O302" i="79"/>
  <c r="P302" i="79"/>
  <c r="F315" i="79"/>
  <c r="F314" i="79"/>
  <c r="F313" i="79"/>
  <c r="F312" i="79"/>
  <c r="F311" i="79"/>
  <c r="Q310" i="79"/>
  <c r="F310" i="79" s="1"/>
  <c r="Q309" i="79"/>
  <c r="F309" i="79" s="1"/>
  <c r="R308" i="79"/>
  <c r="R302" i="79" s="1"/>
  <c r="Q308" i="79"/>
  <c r="Q302" i="79" s="1"/>
  <c r="F307" i="79"/>
  <c r="F306" i="79"/>
  <c r="F305" i="79"/>
  <c r="F304" i="79"/>
  <c r="F303" i="79"/>
  <c r="G262" i="79"/>
  <c r="H262" i="79"/>
  <c r="I262" i="79"/>
  <c r="J262" i="79"/>
  <c r="K262" i="79"/>
  <c r="L262" i="79"/>
  <c r="M262" i="79"/>
  <c r="N262" i="79"/>
  <c r="O262" i="79"/>
  <c r="P262" i="79"/>
  <c r="Q262" i="79"/>
  <c r="R262" i="79"/>
  <c r="F265" i="79"/>
  <c r="F264" i="79"/>
  <c r="F262" i="79" s="1"/>
  <c r="F263" i="79"/>
  <c r="Q249" i="79"/>
  <c r="P249" i="79"/>
  <c r="O249" i="79"/>
  <c r="N249" i="79"/>
  <c r="M249" i="79"/>
  <c r="L249" i="79"/>
  <c r="K249" i="79"/>
  <c r="L163" i="79"/>
  <c r="R146" i="79"/>
  <c r="R145" i="79" s="1"/>
  <c r="R144" i="79" s="1"/>
  <c r="O146" i="79"/>
  <c r="O145" i="79" s="1"/>
  <c r="O144" i="79" s="1"/>
  <c r="N146" i="79"/>
  <c r="N145" i="79" s="1"/>
  <c r="N144" i="79" s="1"/>
  <c r="M146" i="79"/>
  <c r="M145" i="79" s="1"/>
  <c r="M144" i="79" s="1"/>
  <c r="K146" i="79"/>
  <c r="K145" i="79" s="1"/>
  <c r="K144" i="79" s="1"/>
  <c r="Q145" i="79"/>
  <c r="Q144" i="79" s="1"/>
  <c r="P145" i="79"/>
  <c r="P144" i="79" s="1"/>
  <c r="L145" i="79"/>
  <c r="L144" i="79" s="1"/>
  <c r="J145" i="79"/>
  <c r="J144" i="79" s="1"/>
  <c r="I145" i="79"/>
  <c r="I144" i="79" s="1"/>
  <c r="H145" i="79"/>
  <c r="H144" i="79" s="1"/>
  <c r="G145" i="79"/>
  <c r="G144" i="79"/>
  <c r="G141" i="79"/>
  <c r="I141" i="79"/>
  <c r="J141" i="79"/>
  <c r="K141" i="79"/>
  <c r="L141" i="79"/>
  <c r="M141" i="79"/>
  <c r="N141" i="79"/>
  <c r="O141" i="79"/>
  <c r="P141" i="79"/>
  <c r="Q141" i="79"/>
  <c r="R141" i="79"/>
  <c r="F142" i="79"/>
  <c r="G137" i="79"/>
  <c r="H137" i="79"/>
  <c r="I137" i="79"/>
  <c r="J137" i="79"/>
  <c r="K137" i="79"/>
  <c r="L137" i="79"/>
  <c r="M137" i="79"/>
  <c r="N137" i="79"/>
  <c r="O137" i="79"/>
  <c r="P137" i="79"/>
  <c r="Q137" i="79"/>
  <c r="R137" i="79"/>
  <c r="F138" i="79"/>
  <c r="G131" i="79"/>
  <c r="H131" i="79"/>
  <c r="I131" i="79"/>
  <c r="J131" i="79"/>
  <c r="K131" i="79"/>
  <c r="L131" i="79"/>
  <c r="M131" i="79"/>
  <c r="N131" i="79"/>
  <c r="O131" i="79"/>
  <c r="P131" i="79"/>
  <c r="Q131" i="79"/>
  <c r="R131" i="79"/>
  <c r="F134" i="79"/>
  <c r="F133" i="79"/>
  <c r="F132" i="79"/>
  <c r="F115" i="79"/>
  <c r="R114" i="79"/>
  <c r="R113" i="79" s="1"/>
  <c r="Q114" i="79"/>
  <c r="Q113" i="79" s="1"/>
  <c r="P114" i="79"/>
  <c r="P113" i="79" s="1"/>
  <c r="O114" i="79"/>
  <c r="O113" i="79" s="1"/>
  <c r="N114" i="79"/>
  <c r="N113" i="79" s="1"/>
  <c r="M114" i="79"/>
  <c r="M113" i="79" s="1"/>
  <c r="L114" i="79"/>
  <c r="L113" i="79" s="1"/>
  <c r="K114" i="79"/>
  <c r="K113" i="79" s="1"/>
  <c r="J114" i="79"/>
  <c r="J113" i="79" s="1"/>
  <c r="I114" i="79"/>
  <c r="I113" i="79" s="1"/>
  <c r="H114" i="79"/>
  <c r="H113" i="79" s="1"/>
  <c r="G114" i="79"/>
  <c r="G113" i="79" s="1"/>
  <c r="F112" i="79"/>
  <c r="F111" i="79" s="1"/>
  <c r="R111" i="79"/>
  <c r="Q111" i="79"/>
  <c r="P111" i="79"/>
  <c r="O111" i="79"/>
  <c r="N111" i="79"/>
  <c r="M111" i="79"/>
  <c r="L111" i="79"/>
  <c r="K111" i="79"/>
  <c r="J111" i="79"/>
  <c r="I111" i="79"/>
  <c r="H111" i="79"/>
  <c r="G111" i="79"/>
  <c r="F110" i="79"/>
  <c r="F109" i="79" s="1"/>
  <c r="R109" i="79"/>
  <c r="Q109" i="79"/>
  <c r="P109" i="79"/>
  <c r="O109" i="79"/>
  <c r="N109" i="79"/>
  <c r="M109" i="79"/>
  <c r="L109" i="79"/>
  <c r="K109" i="79"/>
  <c r="J109" i="79"/>
  <c r="I109" i="79"/>
  <c r="H109" i="79"/>
  <c r="G109" i="79"/>
  <c r="F108" i="79"/>
  <c r="F107" i="79" s="1"/>
  <c r="R107" i="79"/>
  <c r="Q107" i="79"/>
  <c r="P107" i="79"/>
  <c r="O107" i="79"/>
  <c r="N107" i="79"/>
  <c r="M107" i="79"/>
  <c r="L107" i="79"/>
  <c r="K107" i="79"/>
  <c r="J107" i="79"/>
  <c r="I107" i="79"/>
  <c r="H107" i="79"/>
  <c r="G107" i="79"/>
  <c r="F106" i="79"/>
  <c r="F105" i="79" s="1"/>
  <c r="R105" i="79"/>
  <c r="Q105" i="79"/>
  <c r="P105" i="79"/>
  <c r="O105" i="79"/>
  <c r="N105" i="79"/>
  <c r="M105" i="79"/>
  <c r="L105" i="79"/>
  <c r="K105" i="79"/>
  <c r="J105" i="79"/>
  <c r="I105" i="79"/>
  <c r="H105" i="79"/>
  <c r="G105" i="79"/>
  <c r="F104" i="79"/>
  <c r="F103" i="79" s="1"/>
  <c r="R103" i="79"/>
  <c r="Q103" i="79"/>
  <c r="P103" i="79"/>
  <c r="O103" i="79"/>
  <c r="N103" i="79"/>
  <c r="M103" i="79"/>
  <c r="L103" i="79"/>
  <c r="K103" i="79"/>
  <c r="J103" i="79"/>
  <c r="I103" i="79"/>
  <c r="H103" i="79"/>
  <c r="G103" i="79"/>
  <c r="H102" i="79"/>
  <c r="H100" i="79" s="1"/>
  <c r="R101" i="79"/>
  <c r="R100" i="79" s="1"/>
  <c r="Q100" i="79"/>
  <c r="P100" i="79"/>
  <c r="O100" i="79"/>
  <c r="N100" i="79"/>
  <c r="M100" i="79"/>
  <c r="L100" i="79"/>
  <c r="K100" i="79"/>
  <c r="J100" i="79"/>
  <c r="I100" i="79"/>
  <c r="G100" i="79"/>
  <c r="F99" i="79"/>
  <c r="F98" i="79" s="1"/>
  <c r="R98" i="79"/>
  <c r="Q98" i="79"/>
  <c r="P98" i="79"/>
  <c r="O98" i="79"/>
  <c r="N98" i="79"/>
  <c r="M98" i="79"/>
  <c r="L98" i="79"/>
  <c r="K98" i="79"/>
  <c r="J98" i="79"/>
  <c r="I98" i="79"/>
  <c r="H98" i="79"/>
  <c r="G98" i="79"/>
  <c r="F97" i="79"/>
  <c r="F96" i="79" s="1"/>
  <c r="R96" i="79"/>
  <c r="Q96" i="79"/>
  <c r="P96" i="79"/>
  <c r="O96" i="79"/>
  <c r="N96" i="79"/>
  <c r="M96" i="79"/>
  <c r="L96" i="79"/>
  <c r="K96" i="79"/>
  <c r="J96" i="79"/>
  <c r="I96" i="79"/>
  <c r="H96" i="79"/>
  <c r="G96" i="79"/>
  <c r="F95" i="79"/>
  <c r="F94" i="79" s="1"/>
  <c r="R94" i="79"/>
  <c r="Q94" i="79"/>
  <c r="P94" i="79"/>
  <c r="O94" i="79"/>
  <c r="N94" i="79"/>
  <c r="M94" i="79"/>
  <c r="L94" i="79"/>
  <c r="K94" i="79"/>
  <c r="J94" i="79"/>
  <c r="I94" i="79"/>
  <c r="H94" i="79"/>
  <c r="G94" i="79"/>
  <c r="F93" i="79"/>
  <c r="F92" i="79"/>
  <c r="R91" i="79"/>
  <c r="Q91" i="79"/>
  <c r="P91" i="79"/>
  <c r="O91" i="79"/>
  <c r="N91" i="79"/>
  <c r="M91" i="79"/>
  <c r="L91" i="79"/>
  <c r="K91" i="79"/>
  <c r="J91" i="79"/>
  <c r="I91" i="79"/>
  <c r="H91" i="79"/>
  <c r="G91" i="79"/>
  <c r="F90" i="79"/>
  <c r="F89" i="79"/>
  <c r="F88" i="79"/>
  <c r="F87" i="79"/>
  <c r="F86" i="79"/>
  <c r="I85" i="79"/>
  <c r="F85" i="79" s="1"/>
  <c r="I84" i="79"/>
  <c r="F84" i="79" s="1"/>
  <c r="I83" i="79"/>
  <c r="F83" i="79" s="1"/>
  <c r="I82" i="79"/>
  <c r="F82" i="79" s="1"/>
  <c r="I81" i="79"/>
  <c r="F81" i="79"/>
  <c r="R80" i="79"/>
  <c r="Q80" i="79"/>
  <c r="P80" i="79"/>
  <c r="O80" i="79"/>
  <c r="N80" i="79"/>
  <c r="M80" i="79"/>
  <c r="L80" i="79"/>
  <c r="K80" i="79"/>
  <c r="J80" i="79"/>
  <c r="H80" i="79"/>
  <c r="G80" i="79"/>
  <c r="F79" i="79"/>
  <c r="F78" i="79"/>
  <c r="F77" i="79"/>
  <c r="F76" i="79"/>
  <c r="F75" i="79"/>
  <c r="F74" i="79"/>
  <c r="R73" i="79"/>
  <c r="Q73" i="79"/>
  <c r="P73" i="79"/>
  <c r="O73" i="79"/>
  <c r="N73" i="79"/>
  <c r="M73" i="79"/>
  <c r="L73" i="79"/>
  <c r="K73" i="79"/>
  <c r="J73" i="79"/>
  <c r="I73" i="79"/>
  <c r="H73" i="79"/>
  <c r="G73" i="79"/>
  <c r="F70" i="79"/>
  <c r="F69" i="79" s="1"/>
  <c r="R69" i="79"/>
  <c r="Q69" i="79"/>
  <c r="P69" i="79"/>
  <c r="O69" i="79"/>
  <c r="N69" i="79"/>
  <c r="M69" i="79"/>
  <c r="L69" i="79"/>
  <c r="K69" i="79"/>
  <c r="J69" i="79"/>
  <c r="I69" i="79"/>
  <c r="H69" i="79"/>
  <c r="G69" i="79"/>
  <c r="F68" i="79"/>
  <c r="R67" i="79"/>
  <c r="Q67" i="79"/>
  <c r="P67" i="79"/>
  <c r="O67" i="79"/>
  <c r="N67" i="79"/>
  <c r="M67" i="79"/>
  <c r="L67" i="79"/>
  <c r="K67" i="79"/>
  <c r="J67" i="79"/>
  <c r="I67" i="79"/>
  <c r="H67" i="79"/>
  <c r="G67" i="79"/>
  <c r="F67" i="79"/>
  <c r="F66" i="79"/>
  <c r="F65" i="79" s="1"/>
  <c r="R65" i="79"/>
  <c r="Q65" i="79"/>
  <c r="P65" i="79"/>
  <c r="O65" i="79"/>
  <c r="N65" i="79"/>
  <c r="M65" i="79"/>
  <c r="L65" i="79"/>
  <c r="K65" i="79"/>
  <c r="J65" i="79"/>
  <c r="I65" i="79"/>
  <c r="H65" i="79"/>
  <c r="G65" i="79"/>
  <c r="K64" i="79"/>
  <c r="J64" i="79"/>
  <c r="I64" i="79"/>
  <c r="L63" i="79"/>
  <c r="K63" i="79"/>
  <c r="J63" i="79"/>
  <c r="I63" i="79"/>
  <c r="L62" i="79"/>
  <c r="K62" i="79"/>
  <c r="I62" i="79"/>
  <c r="H62" i="79"/>
  <c r="L61" i="79"/>
  <c r="L60" i="79" s="1"/>
  <c r="K61" i="79"/>
  <c r="K60" i="79" s="1"/>
  <c r="I61" i="79"/>
  <c r="H61" i="79"/>
  <c r="H60" i="79" s="1"/>
  <c r="R60" i="79"/>
  <c r="Q60" i="79"/>
  <c r="P60" i="79"/>
  <c r="O60" i="79"/>
  <c r="N60" i="79"/>
  <c r="M60" i="79"/>
  <c r="G60" i="79"/>
  <c r="F58" i="79"/>
  <c r="F57" i="79" s="1"/>
  <c r="R57" i="79"/>
  <c r="Q57" i="79"/>
  <c r="P57" i="79"/>
  <c r="O57" i="79"/>
  <c r="N57" i="79"/>
  <c r="M57" i="79"/>
  <c r="L57" i="79"/>
  <c r="K57" i="79"/>
  <c r="J57" i="79"/>
  <c r="I57" i="79"/>
  <c r="H57" i="79"/>
  <c r="G57" i="79"/>
  <c r="F56" i="79"/>
  <c r="F55" i="79" s="1"/>
  <c r="R55" i="79"/>
  <c r="Q55" i="79"/>
  <c r="P55" i="79"/>
  <c r="O55" i="79"/>
  <c r="N55" i="79"/>
  <c r="M55" i="79"/>
  <c r="L55" i="79"/>
  <c r="K55" i="79"/>
  <c r="J55" i="79"/>
  <c r="I55" i="79"/>
  <c r="H55" i="79"/>
  <c r="G55" i="79"/>
  <c r="K54" i="79"/>
  <c r="J54" i="79"/>
  <c r="I54" i="79"/>
  <c r="L53" i="79"/>
  <c r="I53" i="79"/>
  <c r="L52" i="79"/>
  <c r="K52" i="79"/>
  <c r="J52" i="79"/>
  <c r="I52" i="79"/>
  <c r="H51" i="79"/>
  <c r="F51" i="79" s="1"/>
  <c r="H50" i="79"/>
  <c r="F50" i="79" s="1"/>
  <c r="R49" i="79"/>
  <c r="Q49" i="79"/>
  <c r="P49" i="79"/>
  <c r="O49" i="79"/>
  <c r="N49" i="79"/>
  <c r="M49" i="79"/>
  <c r="G49" i="79"/>
  <c r="F48" i="79"/>
  <c r="F47" i="79"/>
  <c r="R46" i="79"/>
  <c r="Q46" i="79"/>
  <c r="P46" i="79"/>
  <c r="O46" i="79"/>
  <c r="N46" i="79"/>
  <c r="M46" i="79"/>
  <c r="L46" i="79"/>
  <c r="K46" i="79"/>
  <c r="J46" i="79"/>
  <c r="I46" i="79"/>
  <c r="H46" i="79"/>
  <c r="G46" i="79"/>
  <c r="F32" i="79"/>
  <c r="F31" i="79" s="1"/>
  <c r="R31" i="79"/>
  <c r="Q31" i="79"/>
  <c r="P31" i="79"/>
  <c r="O31" i="79"/>
  <c r="N31" i="79"/>
  <c r="M31" i="79"/>
  <c r="L31" i="79"/>
  <c r="K31" i="79"/>
  <c r="J31" i="79"/>
  <c r="I31" i="79"/>
  <c r="H31" i="79"/>
  <c r="G31" i="79"/>
  <c r="F30" i="79"/>
  <c r="F29" i="79"/>
  <c r="F28" i="79"/>
  <c r="F27" i="79"/>
  <c r="F26" i="79"/>
  <c r="F25" i="79"/>
  <c r="F24" i="79"/>
  <c r="F23" i="79"/>
  <c r="F22" i="79"/>
  <c r="F21" i="79"/>
  <c r="F20" i="79"/>
  <c r="F19" i="79"/>
  <c r="F18" i="79"/>
  <c r="R17" i="79"/>
  <c r="Q17" i="79"/>
  <c r="P17" i="79"/>
  <c r="O17" i="79"/>
  <c r="N17" i="79"/>
  <c r="M17" i="79"/>
  <c r="L17" i="79"/>
  <c r="K17" i="79"/>
  <c r="J17" i="79"/>
  <c r="I17" i="79"/>
  <c r="H17" i="79"/>
  <c r="G17" i="79"/>
  <c r="F16" i="79"/>
  <c r="F15" i="79"/>
  <c r="F14" i="79"/>
  <c r="F13" i="79"/>
  <c r="F12" i="79"/>
  <c r="F11" i="79"/>
  <c r="F10" i="79"/>
  <c r="R9" i="79"/>
  <c r="Q9" i="79"/>
  <c r="P9" i="79"/>
  <c r="O9" i="79"/>
  <c r="N9" i="79"/>
  <c r="M9" i="79"/>
  <c r="L9" i="79"/>
  <c r="K9" i="79"/>
  <c r="J9" i="79"/>
  <c r="I9" i="79"/>
  <c r="H9" i="79"/>
  <c r="G9" i="79"/>
  <c r="L8" i="79" l="1"/>
  <c r="L7" i="79" s="1"/>
  <c r="L6" i="79" s="1"/>
  <c r="F53" i="79"/>
  <c r="K13" i="80"/>
  <c r="K12" i="80" s="1"/>
  <c r="K11" i="80" s="1"/>
  <c r="N68" i="80"/>
  <c r="N67" i="80" s="1"/>
  <c r="K49" i="79"/>
  <c r="L55" i="80"/>
  <c r="F148" i="80"/>
  <c r="F147" i="80" s="1"/>
  <c r="F146" i="80" s="1"/>
  <c r="H41" i="80"/>
  <c r="L41" i="80"/>
  <c r="P41" i="80"/>
  <c r="Q41" i="80"/>
  <c r="I68" i="80"/>
  <c r="I67" i="80" s="1"/>
  <c r="F69" i="80"/>
  <c r="F68" i="80" s="1"/>
  <c r="F67" i="80" s="1"/>
  <c r="H13" i="80"/>
  <c r="H12" i="80" s="1"/>
  <c r="H11" i="80" s="1"/>
  <c r="L13" i="80"/>
  <c r="L12" i="80" s="1"/>
  <c r="L11" i="80" s="1"/>
  <c r="P13" i="80"/>
  <c r="P12" i="80" s="1"/>
  <c r="P11" i="80" s="1"/>
  <c r="F14" i="80"/>
  <c r="H55" i="80"/>
  <c r="P55" i="80"/>
  <c r="F56" i="80"/>
  <c r="G55" i="80"/>
  <c r="K55" i="80"/>
  <c r="O55" i="80"/>
  <c r="F96" i="80"/>
  <c r="F42" i="80"/>
  <c r="I41" i="80"/>
  <c r="M68" i="80"/>
  <c r="M67" i="80" s="1"/>
  <c r="Q68" i="80"/>
  <c r="Q67" i="80" s="1"/>
  <c r="R68" i="80"/>
  <c r="R67" i="80" s="1"/>
  <c r="G13" i="80"/>
  <c r="G12" i="80" s="1"/>
  <c r="G11" i="80" s="1"/>
  <c r="O13" i="80"/>
  <c r="O12" i="80" s="1"/>
  <c r="O11" i="80" s="1"/>
  <c r="M41" i="80"/>
  <c r="J68" i="80"/>
  <c r="J67" i="80" s="1"/>
  <c r="I55" i="80"/>
  <c r="I40" i="80" s="1"/>
  <c r="I39" i="80" s="1"/>
  <c r="I38" i="80" s="1"/>
  <c r="M55" i="80"/>
  <c r="F264" i="80"/>
  <c r="F22" i="80"/>
  <c r="J13" i="80"/>
  <c r="J12" i="80" s="1"/>
  <c r="J11" i="80" s="1"/>
  <c r="N13" i="80"/>
  <c r="N12" i="80" s="1"/>
  <c r="N11" i="80" s="1"/>
  <c r="R13" i="80"/>
  <c r="R12" i="80" s="1"/>
  <c r="R11" i="80" s="1"/>
  <c r="F45" i="80"/>
  <c r="F41" i="80" s="1"/>
  <c r="G68" i="80"/>
  <c r="G67" i="80" s="1"/>
  <c r="G38" i="80" s="1"/>
  <c r="K68" i="80"/>
  <c r="K67" i="80" s="1"/>
  <c r="O68" i="80"/>
  <c r="O67" i="80" s="1"/>
  <c r="F87" i="80"/>
  <c r="H68" i="80"/>
  <c r="H67" i="80" s="1"/>
  <c r="H38" i="80" s="1"/>
  <c r="L68" i="80"/>
  <c r="L67" i="80" s="1"/>
  <c r="P68" i="80"/>
  <c r="P67" i="80" s="1"/>
  <c r="F13" i="80"/>
  <c r="F12" i="80" s="1"/>
  <c r="F11" i="80" s="1"/>
  <c r="H40" i="80"/>
  <c r="H39" i="80" s="1"/>
  <c r="Q55" i="80"/>
  <c r="G41" i="80"/>
  <c r="G40" i="80" s="1"/>
  <c r="G39" i="80" s="1"/>
  <c r="K41" i="80"/>
  <c r="K40" i="80" s="1"/>
  <c r="K39" i="80" s="1"/>
  <c r="O41" i="80"/>
  <c r="O40" i="80" s="1"/>
  <c r="O39" i="80" s="1"/>
  <c r="J55" i="80"/>
  <c r="J40" i="80" s="1"/>
  <c r="J39" i="80" s="1"/>
  <c r="N55" i="80"/>
  <c r="N40" i="80" s="1"/>
  <c r="N39" i="80" s="1"/>
  <c r="N38" i="80" s="1"/>
  <c r="R55" i="80"/>
  <c r="R40" i="80" s="1"/>
  <c r="R39" i="80" s="1"/>
  <c r="R38" i="80" s="1"/>
  <c r="F116" i="80"/>
  <c r="F115" i="80"/>
  <c r="F55" i="80"/>
  <c r="O59" i="79"/>
  <c r="G59" i="79"/>
  <c r="H8" i="79"/>
  <c r="H7" i="79" s="1"/>
  <c r="H6" i="79" s="1"/>
  <c r="F54" i="79"/>
  <c r="F308" i="79"/>
  <c r="F146" i="79"/>
  <c r="F145" i="79" s="1"/>
  <c r="F144" i="79" s="1"/>
  <c r="R45" i="79"/>
  <c r="F64" i="79"/>
  <c r="G72" i="79"/>
  <c r="G71" i="79" s="1"/>
  <c r="O72" i="79"/>
  <c r="O71" i="79" s="1"/>
  <c r="P8" i="79"/>
  <c r="P7" i="79" s="1"/>
  <c r="P6" i="79" s="1"/>
  <c r="H49" i="79"/>
  <c r="H45" i="79" s="1"/>
  <c r="P45" i="79"/>
  <c r="F91" i="79"/>
  <c r="H72" i="79"/>
  <c r="H71" i="79" s="1"/>
  <c r="L72" i="79"/>
  <c r="L71" i="79" s="1"/>
  <c r="P72" i="79"/>
  <c r="P71" i="79" s="1"/>
  <c r="M45" i="79"/>
  <c r="Q45" i="79"/>
  <c r="L49" i="79"/>
  <c r="L45" i="79" s="1"/>
  <c r="L44" i="79" s="1"/>
  <c r="L43" i="79" s="1"/>
  <c r="N45" i="79"/>
  <c r="K72" i="79"/>
  <c r="K71" i="79" s="1"/>
  <c r="K59" i="79"/>
  <c r="F113" i="79"/>
  <c r="F73" i="79"/>
  <c r="F114" i="79"/>
  <c r="F17" i="79"/>
  <c r="M8" i="79"/>
  <c r="M7" i="79" s="1"/>
  <c r="M6" i="79" s="1"/>
  <c r="N59" i="79"/>
  <c r="L59" i="79"/>
  <c r="Q72" i="79"/>
  <c r="Q71" i="79" s="1"/>
  <c r="K8" i="79"/>
  <c r="K7" i="79" s="1"/>
  <c r="K6" i="79" s="1"/>
  <c r="F9" i="79"/>
  <c r="J8" i="79"/>
  <c r="J7" i="79" s="1"/>
  <c r="J6" i="79" s="1"/>
  <c r="N8" i="79"/>
  <c r="N7" i="79" s="1"/>
  <c r="N6" i="79" s="1"/>
  <c r="G45" i="79"/>
  <c r="G44" i="79" s="1"/>
  <c r="G43" i="79" s="1"/>
  <c r="K45" i="79"/>
  <c r="O45" i="79"/>
  <c r="F46" i="79"/>
  <c r="J49" i="79"/>
  <c r="J45" i="79" s="1"/>
  <c r="J60" i="79"/>
  <c r="J59" i="79" s="1"/>
  <c r="I60" i="79"/>
  <c r="I59" i="79" s="1"/>
  <c r="M59" i="79"/>
  <c r="Q59" i="79"/>
  <c r="Q44" i="79" s="1"/>
  <c r="Q43" i="79" s="1"/>
  <c r="J72" i="79"/>
  <c r="J71" i="79" s="1"/>
  <c r="N72" i="79"/>
  <c r="N71" i="79" s="1"/>
  <c r="R72" i="79"/>
  <c r="R71" i="79" s="1"/>
  <c r="F101" i="79"/>
  <c r="I8" i="79"/>
  <c r="I7" i="79" s="1"/>
  <c r="I6" i="79" s="1"/>
  <c r="Q8" i="79"/>
  <c r="Q7" i="79" s="1"/>
  <c r="Q6" i="79" s="1"/>
  <c r="R59" i="79"/>
  <c r="R44" i="79" s="1"/>
  <c r="R43" i="79" s="1"/>
  <c r="F80" i="79"/>
  <c r="M72" i="79"/>
  <c r="M71" i="79" s="1"/>
  <c r="G8" i="79"/>
  <c r="G7" i="79" s="1"/>
  <c r="G6" i="79" s="1"/>
  <c r="O8" i="79"/>
  <c r="O7" i="79" s="1"/>
  <c r="O6" i="79" s="1"/>
  <c r="R8" i="79"/>
  <c r="R7" i="79" s="1"/>
  <c r="R6" i="79" s="1"/>
  <c r="I49" i="79"/>
  <c r="I45" i="79" s="1"/>
  <c r="I44" i="79" s="1"/>
  <c r="I43" i="79" s="1"/>
  <c r="F62" i="79"/>
  <c r="F63" i="79"/>
  <c r="H59" i="79"/>
  <c r="H44" i="79" s="1"/>
  <c r="P59" i="79"/>
  <c r="I80" i="79"/>
  <c r="I72" i="79" s="1"/>
  <c r="I71" i="79" s="1"/>
  <c r="F61" i="79"/>
  <c r="F52" i="79"/>
  <c r="F102" i="79"/>
  <c r="L40" i="80" l="1"/>
  <c r="L39" i="80" s="1"/>
  <c r="J38" i="80"/>
  <c r="O44" i="79"/>
  <c r="O43" i="79" s="1"/>
  <c r="O38" i="80"/>
  <c r="L38" i="80"/>
  <c r="K38" i="80"/>
  <c r="M40" i="80"/>
  <c r="M39" i="80" s="1"/>
  <c r="M38" i="80" s="1"/>
  <c r="P40" i="80"/>
  <c r="P39" i="80" s="1"/>
  <c r="P38" i="80" s="1"/>
  <c r="Q40" i="80"/>
  <c r="Q39" i="80" s="1"/>
  <c r="Q38" i="80" s="1"/>
  <c r="F40" i="80"/>
  <c r="F39" i="80" s="1"/>
  <c r="F38" i="80" s="1"/>
  <c r="M44" i="79"/>
  <c r="M43" i="79" s="1"/>
  <c r="F49" i="79"/>
  <c r="F45" i="79" s="1"/>
  <c r="K44" i="79"/>
  <c r="G42" i="79"/>
  <c r="P44" i="79"/>
  <c r="P42" i="79" s="1"/>
  <c r="F8" i="79"/>
  <c r="F7" i="79" s="1"/>
  <c r="F6" i="79" s="1"/>
  <c r="N44" i="79"/>
  <c r="N43" i="79" s="1"/>
  <c r="F60" i="79"/>
  <c r="F59" i="79" s="1"/>
  <c r="F100" i="79"/>
  <c r="F72" i="79" s="1"/>
  <c r="F71" i="79" s="1"/>
  <c r="H43" i="79"/>
  <c r="H42" i="79"/>
  <c r="I42" i="79"/>
  <c r="L42" i="79"/>
  <c r="J44" i="79"/>
  <c r="J43" i="79" s="1"/>
  <c r="R42" i="79"/>
  <c r="Q42" i="79"/>
  <c r="P43" i="79" l="1"/>
  <c r="O42" i="79"/>
  <c r="M42" i="79"/>
  <c r="K43" i="79"/>
  <c r="K42" i="79"/>
  <c r="F44" i="79"/>
  <c r="N42" i="79"/>
  <c r="J42" i="79"/>
  <c r="F43" i="79" l="1"/>
  <c r="F42" i="79"/>
  <c r="I166" i="79" l="1"/>
  <c r="I165" i="79"/>
  <c r="I164" i="79"/>
  <c r="M183" i="79"/>
  <c r="M182" i="79"/>
  <c r="N181" i="79"/>
  <c r="I181" i="79"/>
  <c r="N180" i="79"/>
  <c r="O179" i="79"/>
  <c r="P179" i="79"/>
  <c r="O178" i="79"/>
  <c r="P178" i="79"/>
  <c r="I178" i="79"/>
  <c r="P177" i="79"/>
  <c r="O177" i="79"/>
  <c r="I177" i="79"/>
  <c r="P176" i="79"/>
  <c r="O176" i="79"/>
  <c r="M175" i="79"/>
  <c r="M181" i="79"/>
  <c r="N178" i="79"/>
  <c r="M178" i="79"/>
  <c r="N177" i="79"/>
  <c r="M177" i="79"/>
  <c r="I321" i="79"/>
  <c r="I302" i="79" s="1"/>
  <c r="K289" i="79"/>
  <c r="J291" i="80"/>
  <c r="H318" i="79" l="1"/>
  <c r="H317" i="79"/>
  <c r="H302" i="79" s="1"/>
  <c r="R224" i="79"/>
  <c r="H143" i="79"/>
  <c r="H141" i="79" s="1"/>
  <c r="H189" i="79" l="1"/>
  <c r="F329" i="80" l="1"/>
  <c r="F328" i="80"/>
  <c r="F327" i="80"/>
  <c r="F326" i="80"/>
  <c r="F325" i="80"/>
  <c r="F324" i="80"/>
  <c r="F323" i="80"/>
  <c r="F322" i="80"/>
  <c r="F321" i="80"/>
  <c r="F320" i="80"/>
  <c r="F319" i="80"/>
  <c r="Q304" i="80"/>
  <c r="Q303" i="80" s="1"/>
  <c r="P304" i="80"/>
  <c r="P303" i="80" s="1"/>
  <c r="O304" i="80"/>
  <c r="O303" i="80" s="1"/>
  <c r="N304" i="80"/>
  <c r="N303" i="80" s="1"/>
  <c r="M304" i="80"/>
  <c r="M303" i="80" s="1"/>
  <c r="L304" i="80"/>
  <c r="L303" i="80" s="1"/>
  <c r="K304" i="80"/>
  <c r="K303" i="80" s="1"/>
  <c r="J304" i="80"/>
  <c r="J303" i="80" s="1"/>
  <c r="I304" i="80"/>
  <c r="I303" i="80" s="1"/>
  <c r="H304" i="80"/>
  <c r="H303" i="80" s="1"/>
  <c r="G304" i="80"/>
  <c r="G303" i="80" s="1"/>
  <c r="R304" i="80"/>
  <c r="R303" i="80" s="1"/>
  <c r="F302" i="80"/>
  <c r="F301" i="80"/>
  <c r="F300" i="80"/>
  <c r="F299" i="80"/>
  <c r="F298" i="80"/>
  <c r="R297" i="80"/>
  <c r="Q297" i="80"/>
  <c r="P297" i="80"/>
  <c r="P296" i="80" s="1"/>
  <c r="O297" i="80"/>
  <c r="O296" i="80" s="1"/>
  <c r="N297" i="80"/>
  <c r="N296" i="80" s="1"/>
  <c r="M297" i="80"/>
  <c r="M296" i="80" s="1"/>
  <c r="L297" i="80"/>
  <c r="L296" i="80" s="1"/>
  <c r="K297" i="80"/>
  <c r="K296" i="80" s="1"/>
  <c r="J297" i="80"/>
  <c r="J296" i="80" s="1"/>
  <c r="I297" i="80"/>
  <c r="I296" i="80" s="1"/>
  <c r="H297" i="80"/>
  <c r="H296" i="80" s="1"/>
  <c r="G297" i="80"/>
  <c r="G296" i="80" s="1"/>
  <c r="R296" i="80"/>
  <c r="Q296" i="80"/>
  <c r="F295" i="80"/>
  <c r="F294" i="80" s="1"/>
  <c r="R294" i="80"/>
  <c r="Q294" i="80"/>
  <c r="P294" i="80"/>
  <c r="O294" i="80"/>
  <c r="N294" i="80"/>
  <c r="M294" i="80"/>
  <c r="L294" i="80"/>
  <c r="K294" i="80"/>
  <c r="J294" i="80"/>
  <c r="I294" i="80"/>
  <c r="H294" i="80"/>
  <c r="G294" i="80"/>
  <c r="F293" i="80"/>
  <c r="F292" i="80" s="1"/>
  <c r="R292" i="80"/>
  <c r="Q292" i="80"/>
  <c r="P292" i="80"/>
  <c r="O292" i="80"/>
  <c r="N292" i="80"/>
  <c r="M292" i="80"/>
  <c r="L292" i="80"/>
  <c r="K292" i="80"/>
  <c r="J292" i="80"/>
  <c r="I292" i="80"/>
  <c r="H292" i="80"/>
  <c r="G292" i="80"/>
  <c r="F291" i="80"/>
  <c r="F290" i="80" s="1"/>
  <c r="R290" i="80"/>
  <c r="Q290" i="80"/>
  <c r="P290" i="80"/>
  <c r="O290" i="80"/>
  <c r="N290" i="80"/>
  <c r="M290" i="80"/>
  <c r="L290" i="80"/>
  <c r="K290" i="80"/>
  <c r="J290" i="80"/>
  <c r="I290" i="80"/>
  <c r="H290" i="80"/>
  <c r="G290" i="80"/>
  <c r="F289" i="80"/>
  <c r="F288" i="80"/>
  <c r="R287" i="80"/>
  <c r="Q287" i="80"/>
  <c r="P287" i="80"/>
  <c r="O287" i="80"/>
  <c r="N287" i="80"/>
  <c r="M287" i="80"/>
  <c r="L287" i="80"/>
  <c r="K287" i="80"/>
  <c r="J287" i="80"/>
  <c r="I287" i="80"/>
  <c r="H287" i="80"/>
  <c r="G287" i="80"/>
  <c r="F284" i="80"/>
  <c r="F283" i="80" s="1"/>
  <c r="R283" i="80"/>
  <c r="Q283" i="80"/>
  <c r="P283" i="80"/>
  <c r="O283" i="80"/>
  <c r="N283" i="80"/>
  <c r="M283" i="80"/>
  <c r="L283" i="80"/>
  <c r="K283" i="80"/>
  <c r="J283" i="80"/>
  <c r="I283" i="80"/>
  <c r="H283" i="80"/>
  <c r="G283" i="80"/>
  <c r="F282" i="80"/>
  <c r="F281" i="80" s="1"/>
  <c r="R281" i="80"/>
  <c r="Q281" i="80"/>
  <c r="P281" i="80"/>
  <c r="O281" i="80"/>
  <c r="N281" i="80"/>
  <c r="M281" i="80"/>
  <c r="L281" i="80"/>
  <c r="K281" i="80"/>
  <c r="J281" i="80"/>
  <c r="I281" i="80"/>
  <c r="H281" i="80"/>
  <c r="G281" i="80"/>
  <c r="F280" i="80"/>
  <c r="F279" i="80"/>
  <c r="F278" i="80"/>
  <c r="F277" i="80"/>
  <c r="R276" i="80"/>
  <c r="Q276" i="80"/>
  <c r="P276" i="80"/>
  <c r="O276" i="80"/>
  <c r="N276" i="80"/>
  <c r="M276" i="80"/>
  <c r="L276" i="80"/>
  <c r="K276" i="80"/>
  <c r="J276" i="80"/>
  <c r="I276" i="80"/>
  <c r="H276" i="80"/>
  <c r="G276" i="80"/>
  <c r="F275" i="80"/>
  <c r="F274" i="80" s="1"/>
  <c r="R274" i="80"/>
  <c r="Q274" i="80"/>
  <c r="P274" i="80"/>
  <c r="O274" i="80"/>
  <c r="N274" i="80"/>
  <c r="M274" i="80"/>
  <c r="L274" i="80"/>
  <c r="K274" i="80"/>
  <c r="J274" i="80"/>
  <c r="I274" i="80"/>
  <c r="H274" i="80"/>
  <c r="G274" i="80"/>
  <c r="F273" i="80"/>
  <c r="F272" i="80"/>
  <c r="O271" i="80"/>
  <c r="O270" i="80" s="1"/>
  <c r="N271" i="80"/>
  <c r="N270" i="80" s="1"/>
  <c r="M271" i="80"/>
  <c r="M270" i="80" s="1"/>
  <c r="I271" i="80"/>
  <c r="I270" i="80" s="1"/>
  <c r="G271" i="80"/>
  <c r="R270" i="80"/>
  <c r="Q270" i="80"/>
  <c r="P270" i="80"/>
  <c r="L270" i="80"/>
  <c r="K270" i="80"/>
  <c r="J270" i="80"/>
  <c r="H270" i="80"/>
  <c r="F269" i="80"/>
  <c r="F268" i="80" s="1"/>
  <c r="R268" i="80"/>
  <c r="Q268" i="80"/>
  <c r="P268" i="80"/>
  <c r="O268" i="80"/>
  <c r="N268" i="80"/>
  <c r="M268" i="80"/>
  <c r="L268" i="80"/>
  <c r="K268" i="80"/>
  <c r="J268" i="80"/>
  <c r="I268" i="80"/>
  <c r="H268" i="80"/>
  <c r="G268" i="80"/>
  <c r="F263" i="80"/>
  <c r="F262" i="80"/>
  <c r="F261" i="80"/>
  <c r="F260" i="80"/>
  <c r="F259" i="80"/>
  <c r="F258" i="80"/>
  <c r="F257" i="80"/>
  <c r="F256" i="80"/>
  <c r="F255" i="80"/>
  <c r="F254" i="80"/>
  <c r="F253" i="80"/>
  <c r="F252" i="80"/>
  <c r="F251" i="80"/>
  <c r="F250" i="80"/>
  <c r="F249" i="80"/>
  <c r="F248" i="80"/>
  <c r="F247" i="80"/>
  <c r="F246" i="80"/>
  <c r="F245" i="80"/>
  <c r="F244" i="80"/>
  <c r="F243" i="80"/>
  <c r="F242" i="80"/>
  <c r="F241" i="80"/>
  <c r="F240" i="80"/>
  <c r="F239" i="80"/>
  <c r="F238" i="80"/>
  <c r="F237" i="80"/>
  <c r="F236" i="80"/>
  <c r="F235" i="80"/>
  <c r="F234" i="80"/>
  <c r="F233" i="80"/>
  <c r="F232" i="80"/>
  <c r="F231" i="80"/>
  <c r="F230" i="80"/>
  <c r="F229" i="80"/>
  <c r="F228" i="80"/>
  <c r="F227" i="80"/>
  <c r="F226" i="80"/>
  <c r="F225" i="80"/>
  <c r="F224" i="80"/>
  <c r="F223" i="80"/>
  <c r="R222" i="80"/>
  <c r="R221" i="80" s="1"/>
  <c r="Q222" i="80"/>
  <c r="P222" i="80"/>
  <c r="O222" i="80"/>
  <c r="N222" i="80"/>
  <c r="N221" i="80" s="1"/>
  <c r="M222" i="80"/>
  <c r="L222" i="80"/>
  <c r="K222" i="80"/>
  <c r="J222" i="80"/>
  <c r="J221" i="80" s="1"/>
  <c r="I222" i="80"/>
  <c r="H222" i="80"/>
  <c r="G222" i="80"/>
  <c r="F219" i="80"/>
  <c r="F218" i="80" s="1"/>
  <c r="R218" i="80"/>
  <c r="Q218" i="80"/>
  <c r="P218" i="80"/>
  <c r="O218" i="80"/>
  <c r="N218" i="80"/>
  <c r="M218" i="80"/>
  <c r="L218" i="80"/>
  <c r="K218" i="80"/>
  <c r="J218" i="80"/>
  <c r="I218" i="80"/>
  <c r="H218" i="80"/>
  <c r="G218" i="80"/>
  <c r="F217" i="80"/>
  <c r="F216" i="80" s="1"/>
  <c r="R216" i="80"/>
  <c r="Q216" i="80"/>
  <c r="P216" i="80"/>
  <c r="O216" i="80"/>
  <c r="N216" i="80"/>
  <c r="M216" i="80"/>
  <c r="L216" i="80"/>
  <c r="K216" i="80"/>
  <c r="J216" i="80"/>
  <c r="I216" i="80"/>
  <c r="H216" i="80"/>
  <c r="G216" i="80"/>
  <c r="F215" i="80"/>
  <c r="F214" i="80" s="1"/>
  <c r="R214" i="80"/>
  <c r="Q214" i="80"/>
  <c r="P214" i="80"/>
  <c r="O214" i="80"/>
  <c r="N214" i="80"/>
  <c r="M214" i="80"/>
  <c r="L214" i="80"/>
  <c r="K214" i="80"/>
  <c r="J214" i="80"/>
  <c r="I214" i="80"/>
  <c r="H214" i="80"/>
  <c r="G214" i="80"/>
  <c r="F213" i="80"/>
  <c r="F212" i="80"/>
  <c r="F211" i="80"/>
  <c r="R210" i="80"/>
  <c r="Q210" i="80"/>
  <c r="P210" i="80"/>
  <c r="O210" i="80"/>
  <c r="N210" i="80"/>
  <c r="M210" i="80"/>
  <c r="L210" i="80"/>
  <c r="K210" i="80"/>
  <c r="J210" i="80"/>
  <c r="I210" i="80"/>
  <c r="H210" i="80"/>
  <c r="G210" i="80"/>
  <c r="F209" i="80"/>
  <c r="F208" i="80"/>
  <c r="F207" i="80"/>
  <c r="F206" i="80"/>
  <c r="F205" i="80"/>
  <c r="F204" i="80"/>
  <c r="F203" i="80"/>
  <c r="F202" i="80"/>
  <c r="F201" i="80"/>
  <c r="F200" i="80"/>
  <c r="F199" i="80"/>
  <c r="F198" i="80"/>
  <c r="F197" i="80"/>
  <c r="F196" i="80"/>
  <c r="F195" i="80"/>
  <c r="F194" i="80"/>
  <c r="R193" i="80"/>
  <c r="Q193" i="80"/>
  <c r="P193" i="80"/>
  <c r="O193" i="80"/>
  <c r="N193" i="80"/>
  <c r="M193" i="80"/>
  <c r="L193" i="80"/>
  <c r="K193" i="80"/>
  <c r="J193" i="80"/>
  <c r="I193" i="80"/>
  <c r="H193" i="80"/>
  <c r="G193" i="80"/>
  <c r="F189" i="80"/>
  <c r="F188" i="80" s="1"/>
  <c r="R188" i="80"/>
  <c r="Q188" i="80"/>
  <c r="P188" i="80"/>
  <c r="O188" i="80"/>
  <c r="N188" i="80"/>
  <c r="M188" i="80"/>
  <c r="L188" i="80"/>
  <c r="K188" i="80"/>
  <c r="J188" i="80"/>
  <c r="I188" i="80"/>
  <c r="H188" i="80"/>
  <c r="G188" i="80"/>
  <c r="F187" i="80"/>
  <c r="F186" i="80"/>
  <c r="F185" i="80"/>
  <c r="F184" i="80"/>
  <c r="F183" i="80"/>
  <c r="F182" i="80"/>
  <c r="F181" i="80"/>
  <c r="F180" i="80"/>
  <c r="F179" i="80"/>
  <c r="F178" i="80"/>
  <c r="F177" i="80"/>
  <c r="F176" i="80"/>
  <c r="F175" i="80"/>
  <c r="R174" i="80"/>
  <c r="Q174" i="80"/>
  <c r="P174" i="80"/>
  <c r="O174" i="80"/>
  <c r="N174" i="80"/>
  <c r="M174" i="80"/>
  <c r="L174" i="80"/>
  <c r="K174" i="80"/>
  <c r="J174" i="80"/>
  <c r="I174" i="80"/>
  <c r="H174" i="80"/>
  <c r="G174" i="80"/>
  <c r="F173" i="80"/>
  <c r="F172" i="80"/>
  <c r="F171" i="80"/>
  <c r="F170" i="80"/>
  <c r="F169" i="80"/>
  <c r="F168" i="80"/>
  <c r="F167" i="80"/>
  <c r="F166" i="80"/>
  <c r="F165" i="80"/>
  <c r="F164" i="80"/>
  <c r="F163" i="80"/>
  <c r="F162" i="80"/>
  <c r="F161" i="80"/>
  <c r="R160" i="80"/>
  <c r="Q160" i="80"/>
  <c r="P160" i="80"/>
  <c r="O160" i="80"/>
  <c r="N160" i="80"/>
  <c r="M160" i="80"/>
  <c r="L160" i="80"/>
  <c r="K160" i="80"/>
  <c r="J160" i="80"/>
  <c r="I160" i="80"/>
  <c r="H160" i="80"/>
  <c r="G160" i="80"/>
  <c r="F156" i="80"/>
  <c r="F155" i="80"/>
  <c r="R154" i="80"/>
  <c r="Q154" i="80"/>
  <c r="Q153" i="80" s="1"/>
  <c r="Q152" i="80" s="1"/>
  <c r="P154" i="80"/>
  <c r="P153" i="80" s="1"/>
  <c r="O154" i="80"/>
  <c r="O153" i="80" s="1"/>
  <c r="O152" i="80" s="1"/>
  <c r="N154" i="80"/>
  <c r="N153" i="80" s="1"/>
  <c r="N152" i="80" s="1"/>
  <c r="M154" i="80"/>
  <c r="M153" i="80" s="1"/>
  <c r="M152" i="80" s="1"/>
  <c r="L154" i="80"/>
  <c r="L153" i="80" s="1"/>
  <c r="K154" i="80"/>
  <c r="K153" i="80" s="1"/>
  <c r="K152" i="80" s="1"/>
  <c r="J154" i="80"/>
  <c r="J153" i="80" s="1"/>
  <c r="J152" i="80" s="1"/>
  <c r="I154" i="80"/>
  <c r="I153" i="80" s="1"/>
  <c r="H154" i="80"/>
  <c r="H153" i="80" s="1"/>
  <c r="G154" i="80"/>
  <c r="G153" i="80" s="1"/>
  <c r="G152" i="80" s="1"/>
  <c r="R153" i="80"/>
  <c r="R152" i="80" s="1"/>
  <c r="F145" i="80"/>
  <c r="R142" i="80"/>
  <c r="Q142" i="80"/>
  <c r="P142" i="80"/>
  <c r="O142" i="80"/>
  <c r="N142" i="80"/>
  <c r="M142" i="80"/>
  <c r="L142" i="80"/>
  <c r="K142" i="80"/>
  <c r="J142" i="80"/>
  <c r="I142" i="80"/>
  <c r="H142" i="80"/>
  <c r="G142" i="80"/>
  <c r="F141" i="80"/>
  <c r="R138" i="80"/>
  <c r="Q138" i="80"/>
  <c r="P138" i="80"/>
  <c r="O138" i="80"/>
  <c r="M138" i="80"/>
  <c r="L138" i="80"/>
  <c r="K138" i="80"/>
  <c r="J138" i="80"/>
  <c r="I138" i="80"/>
  <c r="H138" i="80"/>
  <c r="G138" i="80"/>
  <c r="N138" i="80"/>
  <c r="F137" i="80"/>
  <c r="P132" i="80"/>
  <c r="O132" i="80"/>
  <c r="N132" i="80"/>
  <c r="M132" i="80"/>
  <c r="L132" i="80"/>
  <c r="K132" i="80"/>
  <c r="J132" i="80"/>
  <c r="I132" i="80"/>
  <c r="H132" i="80"/>
  <c r="G132" i="80"/>
  <c r="R132" i="80"/>
  <c r="Q132" i="80"/>
  <c r="F131" i="80"/>
  <c r="F130" i="80" s="1"/>
  <c r="F129" i="80" s="1"/>
  <c r="R130" i="80"/>
  <c r="Q130" i="80"/>
  <c r="P130" i="80"/>
  <c r="O130" i="80"/>
  <c r="O129" i="80" s="1"/>
  <c r="N130" i="80"/>
  <c r="N129" i="80" s="1"/>
  <c r="M130" i="80"/>
  <c r="M129" i="80" s="1"/>
  <c r="L130" i="80"/>
  <c r="L129" i="80" s="1"/>
  <c r="K130" i="80"/>
  <c r="K129" i="80" s="1"/>
  <c r="J130" i="80"/>
  <c r="J129" i="80" s="1"/>
  <c r="I130" i="80"/>
  <c r="I129" i="80" s="1"/>
  <c r="H130" i="80"/>
  <c r="H129" i="80" s="1"/>
  <c r="G130" i="80"/>
  <c r="G129" i="80" s="1"/>
  <c r="R129" i="80"/>
  <c r="Q129" i="80"/>
  <c r="P129" i="80"/>
  <c r="F128" i="80"/>
  <c r="F127" i="80"/>
  <c r="F126" i="80"/>
  <c r="F125" i="80"/>
  <c r="F124" i="80"/>
  <c r="R123" i="80"/>
  <c r="R122" i="80" s="1"/>
  <c r="R121" i="80" s="1"/>
  <c r="Q123" i="80"/>
  <c r="Q122" i="80" s="1"/>
  <c r="Q121" i="80" s="1"/>
  <c r="P123" i="80"/>
  <c r="O123" i="80"/>
  <c r="O122" i="80" s="1"/>
  <c r="O121" i="80" s="1"/>
  <c r="N123" i="80"/>
  <c r="N122" i="80" s="1"/>
  <c r="N121" i="80" s="1"/>
  <c r="M123" i="80"/>
  <c r="M122" i="80" s="1"/>
  <c r="M121" i="80" s="1"/>
  <c r="L123" i="80"/>
  <c r="L122" i="80" s="1"/>
  <c r="L121" i="80" s="1"/>
  <c r="K123" i="80"/>
  <c r="K122" i="80" s="1"/>
  <c r="K121" i="80" s="1"/>
  <c r="J123" i="80"/>
  <c r="J122" i="80" s="1"/>
  <c r="J121" i="80" s="1"/>
  <c r="I123" i="80"/>
  <c r="I122" i="80" s="1"/>
  <c r="I121" i="80" s="1"/>
  <c r="H123" i="80"/>
  <c r="H122" i="80" s="1"/>
  <c r="H121" i="80" s="1"/>
  <c r="G123" i="80"/>
  <c r="G122" i="80" s="1"/>
  <c r="G121" i="80" s="1"/>
  <c r="P122" i="80"/>
  <c r="P121" i="80" s="1"/>
  <c r="F120" i="80"/>
  <c r="F119" i="80" s="1"/>
  <c r="F118" i="80" s="1"/>
  <c r="R119" i="80"/>
  <c r="R118" i="80" s="1"/>
  <c r="Q119" i="80"/>
  <c r="Q118" i="80" s="1"/>
  <c r="P119" i="80"/>
  <c r="P118" i="80" s="1"/>
  <c r="O119" i="80"/>
  <c r="O118" i="80" s="1"/>
  <c r="N119" i="80"/>
  <c r="N118" i="80" s="1"/>
  <c r="M119" i="80"/>
  <c r="M118" i="80" s="1"/>
  <c r="L119" i="80"/>
  <c r="L118" i="80" s="1"/>
  <c r="K119" i="80"/>
  <c r="K118" i="80" s="1"/>
  <c r="J119" i="80"/>
  <c r="J118" i="80" s="1"/>
  <c r="I119" i="80"/>
  <c r="I118" i="80" s="1"/>
  <c r="H119" i="80"/>
  <c r="H118" i="80" s="1"/>
  <c r="G119" i="80"/>
  <c r="G118" i="80" s="1"/>
  <c r="F114" i="80"/>
  <c r="F113" i="80"/>
  <c r="F112" i="80"/>
  <c r="R111" i="80"/>
  <c r="Q111" i="80"/>
  <c r="Q110" i="80" s="1"/>
  <c r="Q109" i="80" s="1"/>
  <c r="P111" i="80"/>
  <c r="P110" i="80" s="1"/>
  <c r="P109" i="80" s="1"/>
  <c r="O111" i="80"/>
  <c r="O110" i="80" s="1"/>
  <c r="O109" i="80" s="1"/>
  <c r="N111" i="80"/>
  <c r="N110" i="80" s="1"/>
  <c r="N109" i="80" s="1"/>
  <c r="M111" i="80"/>
  <c r="M110" i="80" s="1"/>
  <c r="M109" i="80" s="1"/>
  <c r="L111" i="80"/>
  <c r="L110" i="80" s="1"/>
  <c r="L109" i="80" s="1"/>
  <c r="K111" i="80"/>
  <c r="K110" i="80" s="1"/>
  <c r="K109" i="80" s="1"/>
  <c r="J111" i="80"/>
  <c r="J110" i="80" s="1"/>
  <c r="J109" i="80" s="1"/>
  <c r="I111" i="80"/>
  <c r="I110" i="80" s="1"/>
  <c r="I109" i="80" s="1"/>
  <c r="H111" i="80"/>
  <c r="H110" i="80" s="1"/>
  <c r="H109" i="80" s="1"/>
  <c r="G111" i="80"/>
  <c r="G110" i="80" s="1"/>
  <c r="G109" i="80" s="1"/>
  <c r="R110" i="80"/>
  <c r="R109" i="80" s="1"/>
  <c r="F139" i="80" l="1"/>
  <c r="F138" i="80" s="1"/>
  <c r="F143" i="80"/>
  <c r="F142" i="80" s="1"/>
  <c r="F305" i="80"/>
  <c r="F304" i="80" s="1"/>
  <c r="F303" i="80" s="1"/>
  <c r="N151" i="80"/>
  <c r="F133" i="80"/>
  <c r="F132" i="80" s="1"/>
  <c r="I221" i="80"/>
  <c r="I220" i="80" s="1"/>
  <c r="M221" i="80"/>
  <c r="Q221" i="80"/>
  <c r="K221" i="80"/>
  <c r="K220" i="80" s="1"/>
  <c r="O221" i="80"/>
  <c r="O220" i="80" s="1"/>
  <c r="H221" i="80"/>
  <c r="L221" i="80"/>
  <c r="L220" i="80" s="1"/>
  <c r="P221" i="80"/>
  <c r="P220" i="80" s="1"/>
  <c r="F154" i="80"/>
  <c r="F153" i="80" s="1"/>
  <c r="F152" i="80" s="1"/>
  <c r="F287" i="80"/>
  <c r="F286" i="80" s="1"/>
  <c r="K159" i="80"/>
  <c r="K158" i="80" s="1"/>
  <c r="K157" i="80" s="1"/>
  <c r="K151" i="80" s="1"/>
  <c r="F276" i="80"/>
  <c r="N286" i="80"/>
  <c r="F123" i="80"/>
  <c r="F122" i="80" s="1"/>
  <c r="F121" i="80" s="1"/>
  <c r="J220" i="80"/>
  <c r="R286" i="80"/>
  <c r="R285" i="80" s="1"/>
  <c r="J192" i="80"/>
  <c r="J191" i="80" s="1"/>
  <c r="J286" i="80"/>
  <c r="J285" i="80" s="1"/>
  <c r="N285" i="80"/>
  <c r="L286" i="80"/>
  <c r="L285" i="80" s="1"/>
  <c r="G159" i="80"/>
  <c r="G158" i="80" s="1"/>
  <c r="G157" i="80" s="1"/>
  <c r="O159" i="80"/>
  <c r="O158" i="80" s="1"/>
  <c r="O157" i="80" s="1"/>
  <c r="O151" i="80" s="1"/>
  <c r="J159" i="80"/>
  <c r="J158" i="80" s="1"/>
  <c r="J157" i="80" s="1"/>
  <c r="J151" i="80" s="1"/>
  <c r="N159" i="80"/>
  <c r="N158" i="80" s="1"/>
  <c r="N157" i="80" s="1"/>
  <c r="R159" i="80"/>
  <c r="R158" i="80" s="1"/>
  <c r="O192" i="80"/>
  <c r="O191" i="80" s="1"/>
  <c r="O150" i="80" s="1"/>
  <c r="N192" i="80"/>
  <c r="N191" i="80" s="1"/>
  <c r="N150" i="80" s="1"/>
  <c r="N149" i="80" s="1"/>
  <c r="R192" i="80"/>
  <c r="R191" i="80" s="1"/>
  <c r="R150" i="80" s="1"/>
  <c r="P286" i="80"/>
  <c r="P285" i="80" s="1"/>
  <c r="L192" i="80"/>
  <c r="L191" i="80" s="1"/>
  <c r="L150" i="80" s="1"/>
  <c r="P192" i="80"/>
  <c r="P191" i="80" s="1"/>
  <c r="P150" i="80" s="1"/>
  <c r="I159" i="80"/>
  <c r="I158" i="80" s="1"/>
  <c r="I157" i="80" s="1"/>
  <c r="M159" i="80"/>
  <c r="M158" i="80" s="1"/>
  <c r="M157" i="80" s="1"/>
  <c r="M151" i="80" s="1"/>
  <c r="Q159" i="80"/>
  <c r="Q158" i="80" s="1"/>
  <c r="Q157" i="80" s="1"/>
  <c r="Q151" i="80" s="1"/>
  <c r="F160" i="80"/>
  <c r="H159" i="80"/>
  <c r="H158" i="80" s="1"/>
  <c r="H157" i="80" s="1"/>
  <c r="L159" i="80"/>
  <c r="L158" i="80" s="1"/>
  <c r="L157" i="80" s="1"/>
  <c r="P159" i="80"/>
  <c r="P158" i="80" s="1"/>
  <c r="P157" i="80" s="1"/>
  <c r="I192" i="80"/>
  <c r="I191" i="80" s="1"/>
  <c r="I150" i="80" s="1"/>
  <c r="M192" i="80"/>
  <c r="M191" i="80" s="1"/>
  <c r="Q192" i="80"/>
  <c r="Q191" i="80" s="1"/>
  <c r="F193" i="80"/>
  <c r="G192" i="80"/>
  <c r="G191" i="80" s="1"/>
  <c r="G150" i="80" s="1"/>
  <c r="K192" i="80"/>
  <c r="K191" i="80" s="1"/>
  <c r="N220" i="80"/>
  <c r="Q220" i="80"/>
  <c r="H192" i="80"/>
  <c r="H191" i="80" s="1"/>
  <c r="H150" i="80" s="1"/>
  <c r="F210" i="80"/>
  <c r="F111" i="80"/>
  <c r="F110" i="80" s="1"/>
  <c r="F109" i="80" s="1"/>
  <c r="F222" i="80"/>
  <c r="R220" i="80"/>
  <c r="K286" i="80"/>
  <c r="K285" i="80" s="1"/>
  <c r="I286" i="80"/>
  <c r="I285" i="80" s="1"/>
  <c r="M286" i="80"/>
  <c r="M285" i="80" s="1"/>
  <c r="Q286" i="80"/>
  <c r="Q285" i="80" s="1"/>
  <c r="H286" i="80"/>
  <c r="H285" i="80" s="1"/>
  <c r="L152" i="80"/>
  <c r="F271" i="80"/>
  <c r="F270" i="80" s="1"/>
  <c r="G270" i="80"/>
  <c r="G221" i="80" s="1"/>
  <c r="H220" i="80"/>
  <c r="P152" i="80"/>
  <c r="H152" i="80"/>
  <c r="H151" i="80" s="1"/>
  <c r="M220" i="80"/>
  <c r="G286" i="80"/>
  <c r="G285" i="80" s="1"/>
  <c r="O286" i="80"/>
  <c r="O285" i="80" s="1"/>
  <c r="I152" i="80"/>
  <c r="F174" i="80"/>
  <c r="F297" i="80"/>
  <c r="F296" i="80" s="1"/>
  <c r="I151" i="80" l="1"/>
  <c r="I149" i="80" s="1"/>
  <c r="O149" i="80"/>
  <c r="Q150" i="80"/>
  <c r="Q149" i="80" s="1"/>
  <c r="J150" i="80"/>
  <c r="J149" i="80" s="1"/>
  <c r="H149" i="80"/>
  <c r="F221" i="80"/>
  <c r="P151" i="80"/>
  <c r="P149" i="80" s="1"/>
  <c r="L151" i="80"/>
  <c r="L149" i="80" s="1"/>
  <c r="K150" i="80"/>
  <c r="K149" i="80" s="1"/>
  <c r="M150" i="80"/>
  <c r="M149" i="80" s="1"/>
  <c r="R149" i="80"/>
  <c r="G220" i="80"/>
  <c r="G151" i="80" s="1"/>
  <c r="G149" i="80" s="1"/>
  <c r="F159" i="80"/>
  <c r="F158" i="80" s="1"/>
  <c r="F157" i="80" s="1"/>
  <c r="R190" i="80"/>
  <c r="J190" i="80"/>
  <c r="K190" i="80"/>
  <c r="H190" i="80"/>
  <c r="R157" i="80"/>
  <c r="R151" i="80" s="1"/>
  <c r="N190" i="80"/>
  <c r="I190" i="80"/>
  <c r="P190" i="80"/>
  <c r="Q190" i="80"/>
  <c r="L190" i="80"/>
  <c r="F220" i="80"/>
  <c r="F151" i="80" s="1"/>
  <c r="F149" i="80" s="1"/>
  <c r="F285" i="80"/>
  <c r="O190" i="80"/>
  <c r="F192" i="80"/>
  <c r="F191" i="80" s="1"/>
  <c r="F150" i="80" s="1"/>
  <c r="G190" i="80"/>
  <c r="M190" i="80"/>
  <c r="F190" i="80" l="1"/>
  <c r="O224" i="79"/>
  <c r="R123" i="79" l="1"/>
  <c r="R121" i="79" s="1"/>
  <c r="M123" i="79"/>
  <c r="M121" i="79" s="1"/>
  <c r="L123" i="79"/>
  <c r="L121" i="79" s="1"/>
  <c r="K123" i="79"/>
  <c r="K121" i="79" s="1"/>
  <c r="I123" i="79"/>
  <c r="I121" i="79" s="1"/>
  <c r="G121" i="79"/>
  <c r="H121" i="79"/>
  <c r="J121" i="79"/>
  <c r="N121" i="79"/>
  <c r="O121" i="79"/>
  <c r="P121" i="79"/>
  <c r="Q121" i="79"/>
  <c r="R189" i="79" l="1"/>
  <c r="Q189" i="79"/>
  <c r="P189" i="79"/>
  <c r="O189" i="79"/>
  <c r="N189" i="79"/>
  <c r="M189" i="79"/>
  <c r="L189" i="79"/>
  <c r="K189" i="79"/>
  <c r="J189" i="79"/>
  <c r="I189" i="79"/>
  <c r="G189" i="79"/>
  <c r="F326" i="79"/>
  <c r="F325" i="79"/>
  <c r="F324" i="79"/>
  <c r="F323" i="79"/>
  <c r="F322" i="79"/>
  <c r="F321" i="79"/>
  <c r="F320" i="79"/>
  <c r="F319" i="79"/>
  <c r="F318" i="79"/>
  <c r="F317" i="79"/>
  <c r="F316" i="79"/>
  <c r="R301" i="79"/>
  <c r="R300" i="79" s="1"/>
  <c r="Q301" i="79"/>
  <c r="Q300" i="79" s="1"/>
  <c r="P301" i="79"/>
  <c r="P300" i="79" s="1"/>
  <c r="O301" i="79"/>
  <c r="O300" i="79" s="1"/>
  <c r="N301" i="79"/>
  <c r="N300" i="79" s="1"/>
  <c r="M301" i="79"/>
  <c r="M300" i="79" s="1"/>
  <c r="L301" i="79"/>
  <c r="L300" i="79" s="1"/>
  <c r="K301" i="79"/>
  <c r="K300" i="79" s="1"/>
  <c r="J301" i="79"/>
  <c r="I301" i="79"/>
  <c r="I300" i="79" s="1"/>
  <c r="H301" i="79"/>
  <c r="H300" i="79" s="1"/>
  <c r="G301" i="79"/>
  <c r="G300" i="79" s="1"/>
  <c r="F299" i="79"/>
  <c r="F298" i="79"/>
  <c r="F297" i="79"/>
  <c r="F296" i="79"/>
  <c r="F295" i="79"/>
  <c r="R294" i="79"/>
  <c r="Q294" i="79"/>
  <c r="P294" i="79"/>
  <c r="O294" i="79"/>
  <c r="N294" i="79"/>
  <c r="M294" i="79"/>
  <c r="L294" i="79"/>
  <c r="K294" i="79"/>
  <c r="J294" i="79"/>
  <c r="I294" i="79"/>
  <c r="H294" i="79"/>
  <c r="G294" i="79"/>
  <c r="F293" i="79"/>
  <c r="F292" i="79" s="1"/>
  <c r="R292" i="79"/>
  <c r="Q292" i="79"/>
  <c r="P292" i="79"/>
  <c r="O292" i="79"/>
  <c r="N292" i="79"/>
  <c r="M292" i="79"/>
  <c r="L292" i="79"/>
  <c r="K292" i="79"/>
  <c r="J292" i="79"/>
  <c r="I292" i="79"/>
  <c r="H292" i="79"/>
  <c r="G292" i="79"/>
  <c r="F291" i="79"/>
  <c r="F290" i="79" s="1"/>
  <c r="R290" i="79"/>
  <c r="Q290" i="79"/>
  <c r="P290" i="79"/>
  <c r="O290" i="79"/>
  <c r="N290" i="79"/>
  <c r="M290" i="79"/>
  <c r="L290" i="79"/>
  <c r="K290" i="79"/>
  <c r="J290" i="79"/>
  <c r="I290" i="79"/>
  <c r="H290" i="79"/>
  <c r="G290" i="79"/>
  <c r="F289" i="79"/>
  <c r="F288" i="79" s="1"/>
  <c r="R288" i="79"/>
  <c r="Q288" i="79"/>
  <c r="P288" i="79"/>
  <c r="O288" i="79"/>
  <c r="N288" i="79"/>
  <c r="M288" i="79"/>
  <c r="L288" i="79"/>
  <c r="K288" i="79"/>
  <c r="J288" i="79"/>
  <c r="I288" i="79"/>
  <c r="H288" i="79"/>
  <c r="G288" i="79"/>
  <c r="F287" i="79"/>
  <c r="F286" i="79"/>
  <c r="R285" i="79"/>
  <c r="Q285" i="79"/>
  <c r="P285" i="79"/>
  <c r="O285" i="79"/>
  <c r="N285" i="79"/>
  <c r="M285" i="79"/>
  <c r="L285" i="79"/>
  <c r="K285" i="79"/>
  <c r="J285" i="79"/>
  <c r="I285" i="79"/>
  <c r="H285" i="79"/>
  <c r="G285" i="79"/>
  <c r="F282" i="79"/>
  <c r="F281" i="79" s="1"/>
  <c r="R281" i="79"/>
  <c r="Q281" i="79"/>
  <c r="P281" i="79"/>
  <c r="O281" i="79"/>
  <c r="N281" i="79"/>
  <c r="M281" i="79"/>
  <c r="L281" i="79"/>
  <c r="K281" i="79"/>
  <c r="J281" i="79"/>
  <c r="I281" i="79"/>
  <c r="H281" i="79"/>
  <c r="G281" i="79"/>
  <c r="F280" i="79"/>
  <c r="F279" i="79" s="1"/>
  <c r="R279" i="79"/>
  <c r="Q279" i="79"/>
  <c r="P279" i="79"/>
  <c r="O279" i="79"/>
  <c r="N279" i="79"/>
  <c r="M279" i="79"/>
  <c r="L279" i="79"/>
  <c r="K279" i="79"/>
  <c r="J279" i="79"/>
  <c r="I279" i="79"/>
  <c r="H279" i="79"/>
  <c r="G279" i="79"/>
  <c r="F278" i="79"/>
  <c r="F277" i="79"/>
  <c r="F276" i="79"/>
  <c r="F275" i="79"/>
  <c r="R274" i="79"/>
  <c r="Q274" i="79"/>
  <c r="P274" i="79"/>
  <c r="O274" i="79"/>
  <c r="N274" i="79"/>
  <c r="M274" i="79"/>
  <c r="L274" i="79"/>
  <c r="K274" i="79"/>
  <c r="J274" i="79"/>
  <c r="I274" i="79"/>
  <c r="H274" i="79"/>
  <c r="G274" i="79"/>
  <c r="F273" i="79"/>
  <c r="F272" i="79" s="1"/>
  <c r="R272" i="79"/>
  <c r="Q272" i="79"/>
  <c r="P272" i="79"/>
  <c r="O272" i="79"/>
  <c r="N272" i="79"/>
  <c r="M272" i="79"/>
  <c r="L272" i="79"/>
  <c r="K272" i="79"/>
  <c r="J272" i="79"/>
  <c r="I272" i="79"/>
  <c r="H272" i="79"/>
  <c r="G272" i="79"/>
  <c r="F271" i="79"/>
  <c r="F270" i="79"/>
  <c r="O269" i="79"/>
  <c r="O268" i="79" s="1"/>
  <c r="N269" i="79"/>
  <c r="N268" i="79" s="1"/>
  <c r="I269" i="79"/>
  <c r="I268" i="79" s="1"/>
  <c r="H269" i="79"/>
  <c r="H268" i="79" s="1"/>
  <c r="G269" i="79"/>
  <c r="R268" i="79"/>
  <c r="Q268" i="79"/>
  <c r="P268" i="79"/>
  <c r="M268" i="79"/>
  <c r="L268" i="79"/>
  <c r="K268" i="79"/>
  <c r="J268" i="79"/>
  <c r="F267" i="79"/>
  <c r="F266" i="79" s="1"/>
  <c r="R266" i="79"/>
  <c r="Q266" i="79"/>
  <c r="P266" i="79"/>
  <c r="O266" i="79"/>
  <c r="N266" i="79"/>
  <c r="M266" i="79"/>
  <c r="L266" i="79"/>
  <c r="K266" i="79"/>
  <c r="J266" i="79"/>
  <c r="I266" i="79"/>
  <c r="H266" i="79"/>
  <c r="G266" i="79"/>
  <c r="F261" i="79"/>
  <c r="F260" i="79"/>
  <c r="F259" i="79"/>
  <c r="F258" i="79"/>
  <c r="F257" i="79"/>
  <c r="F256" i="79"/>
  <c r="F255" i="79"/>
  <c r="F254" i="79"/>
  <c r="F253" i="79"/>
  <c r="F252" i="79"/>
  <c r="F251" i="79"/>
  <c r="F250" i="79"/>
  <c r="F249" i="79"/>
  <c r="F248" i="79"/>
  <c r="F247" i="79"/>
  <c r="F246" i="79"/>
  <c r="F245" i="79"/>
  <c r="F244" i="79"/>
  <c r="F243" i="79"/>
  <c r="F242" i="79"/>
  <c r="F241" i="79"/>
  <c r="F240" i="79"/>
  <c r="F239" i="79"/>
  <c r="F238" i="79"/>
  <c r="F237" i="79"/>
  <c r="F236" i="79"/>
  <c r="F235" i="79"/>
  <c r="F234" i="79"/>
  <c r="F233" i="79"/>
  <c r="F232" i="79"/>
  <c r="F231" i="79"/>
  <c r="F230" i="79"/>
  <c r="F229" i="79"/>
  <c r="F228" i="79"/>
  <c r="F227" i="79"/>
  <c r="F226" i="79"/>
  <c r="F225" i="79"/>
  <c r="F224" i="79"/>
  <c r="F223" i="79"/>
  <c r="F222" i="79"/>
  <c r="F221" i="79"/>
  <c r="R220" i="79"/>
  <c r="R219" i="79" s="1"/>
  <c r="Q220" i="79"/>
  <c r="Q219" i="79" s="1"/>
  <c r="P220" i="79"/>
  <c r="O220" i="79"/>
  <c r="N220" i="79"/>
  <c r="N219" i="79" s="1"/>
  <c r="M220" i="79"/>
  <c r="M219" i="79" s="1"/>
  <c r="L220" i="79"/>
  <c r="K220" i="79"/>
  <c r="J220" i="79"/>
  <c r="I220" i="79"/>
  <c r="I219" i="79" s="1"/>
  <c r="H220" i="79"/>
  <c r="G220" i="79"/>
  <c r="F217" i="79"/>
  <c r="F216" i="79" s="1"/>
  <c r="R216" i="79"/>
  <c r="R190" i="79" s="1"/>
  <c r="Q216" i="79"/>
  <c r="Q190" i="79" s="1"/>
  <c r="P216" i="79"/>
  <c r="P190" i="79" s="1"/>
  <c r="O216" i="79"/>
  <c r="O190" i="79" s="1"/>
  <c r="N216" i="79"/>
  <c r="N190" i="79" s="1"/>
  <c r="M216" i="79"/>
  <c r="M190" i="79" s="1"/>
  <c r="L216" i="79"/>
  <c r="L190" i="79" s="1"/>
  <c r="K216" i="79"/>
  <c r="K190" i="79" s="1"/>
  <c r="J216" i="79"/>
  <c r="J190" i="79" s="1"/>
  <c r="I216" i="79"/>
  <c r="I190" i="79" s="1"/>
  <c r="H216" i="79"/>
  <c r="H190" i="79" s="1"/>
  <c r="G216" i="79"/>
  <c r="G190" i="79" s="1"/>
  <c r="F215" i="79"/>
  <c r="F214" i="79" s="1"/>
  <c r="R214" i="79"/>
  <c r="Q214" i="79"/>
  <c r="P214" i="79"/>
  <c r="O214" i="79"/>
  <c r="N214" i="79"/>
  <c r="M214" i="79"/>
  <c r="L214" i="79"/>
  <c r="K214" i="79"/>
  <c r="J214" i="79"/>
  <c r="I214" i="79"/>
  <c r="H214" i="79"/>
  <c r="G214" i="79"/>
  <c r="F213" i="79"/>
  <c r="F212" i="79" s="1"/>
  <c r="R212" i="79"/>
  <c r="Q212" i="79"/>
  <c r="P212" i="79"/>
  <c r="O212" i="79"/>
  <c r="N212" i="79"/>
  <c r="M212" i="79"/>
  <c r="L212" i="79"/>
  <c r="K212" i="79"/>
  <c r="J212" i="79"/>
  <c r="I212" i="79"/>
  <c r="H212" i="79"/>
  <c r="G212" i="79"/>
  <c r="F211" i="79"/>
  <c r="F210" i="79"/>
  <c r="F209" i="79"/>
  <c r="R208" i="79"/>
  <c r="Q208" i="79"/>
  <c r="P208" i="79"/>
  <c r="O208" i="79"/>
  <c r="N208" i="79"/>
  <c r="M208" i="79"/>
  <c r="L208" i="79"/>
  <c r="K208" i="79"/>
  <c r="J208" i="79"/>
  <c r="I208" i="79"/>
  <c r="H208" i="79"/>
  <c r="G208" i="79"/>
  <c r="F207" i="79"/>
  <c r="F206" i="79"/>
  <c r="F205" i="79"/>
  <c r="F204" i="79"/>
  <c r="F203" i="79"/>
  <c r="F202" i="79"/>
  <c r="F201" i="79"/>
  <c r="F200" i="79"/>
  <c r="F199" i="79"/>
  <c r="F198" i="79"/>
  <c r="F197" i="79"/>
  <c r="F196" i="79"/>
  <c r="F195" i="79"/>
  <c r="F194" i="79"/>
  <c r="F193" i="79"/>
  <c r="F192" i="79"/>
  <c r="R191" i="79"/>
  <c r="Q191" i="79"/>
  <c r="P191" i="79"/>
  <c r="O191" i="79"/>
  <c r="N191" i="79"/>
  <c r="M191" i="79"/>
  <c r="L191" i="79"/>
  <c r="K191" i="79"/>
  <c r="J191" i="79"/>
  <c r="I191" i="79"/>
  <c r="H191" i="79"/>
  <c r="G191" i="79"/>
  <c r="F185" i="79"/>
  <c r="F184" i="79" s="1"/>
  <c r="R184" i="79"/>
  <c r="Q184" i="79"/>
  <c r="P184" i="79"/>
  <c r="O184" i="79"/>
  <c r="N184" i="79"/>
  <c r="M184" i="79"/>
  <c r="L184" i="79"/>
  <c r="K184" i="79"/>
  <c r="J184" i="79"/>
  <c r="I184" i="79"/>
  <c r="H184" i="79"/>
  <c r="G184" i="79"/>
  <c r="F183" i="79"/>
  <c r="F182" i="79"/>
  <c r="F181" i="79"/>
  <c r="F180" i="79"/>
  <c r="F179" i="79"/>
  <c r="F178" i="79"/>
  <c r="F177" i="79"/>
  <c r="F176" i="79"/>
  <c r="F175" i="79"/>
  <c r="F174" i="79"/>
  <c r="F173" i="79"/>
  <c r="F172" i="79"/>
  <c r="F171" i="79"/>
  <c r="R170" i="79"/>
  <c r="Q170" i="79"/>
  <c r="P170" i="79"/>
  <c r="O170" i="79"/>
  <c r="N170" i="79"/>
  <c r="M170" i="79"/>
  <c r="L170" i="79"/>
  <c r="K170" i="79"/>
  <c r="J170" i="79"/>
  <c r="I170" i="79"/>
  <c r="H170" i="79"/>
  <c r="G170" i="79"/>
  <c r="F169" i="79"/>
  <c r="F168" i="79"/>
  <c r="F167" i="79"/>
  <c r="F166" i="79"/>
  <c r="F165" i="79"/>
  <c r="F164" i="79"/>
  <c r="F163" i="79"/>
  <c r="F162" i="79"/>
  <c r="F161" i="79"/>
  <c r="F160" i="79"/>
  <c r="F159" i="79"/>
  <c r="R158" i="79"/>
  <c r="Q158" i="79"/>
  <c r="P158" i="79"/>
  <c r="O158" i="79"/>
  <c r="N158" i="79"/>
  <c r="M158" i="79"/>
  <c r="L158" i="79"/>
  <c r="K158" i="79"/>
  <c r="J158" i="79"/>
  <c r="I158" i="79"/>
  <c r="H158" i="79"/>
  <c r="G158" i="79"/>
  <c r="F154" i="79"/>
  <c r="F153" i="79"/>
  <c r="R152" i="79"/>
  <c r="R151" i="79" s="1"/>
  <c r="Q152" i="79"/>
  <c r="Q151" i="79" s="1"/>
  <c r="P152" i="79"/>
  <c r="P151" i="79" s="1"/>
  <c r="O152" i="79"/>
  <c r="O151" i="79" s="1"/>
  <c r="N152" i="79"/>
  <c r="N151" i="79" s="1"/>
  <c r="M152" i="79"/>
  <c r="M151" i="79" s="1"/>
  <c r="L152" i="79"/>
  <c r="L151" i="79" s="1"/>
  <c r="K152" i="79"/>
  <c r="K151" i="79" s="1"/>
  <c r="J152" i="79"/>
  <c r="J151" i="79" s="1"/>
  <c r="I152" i="79"/>
  <c r="I151" i="79" s="1"/>
  <c r="H152" i="79"/>
  <c r="H151" i="79" s="1"/>
  <c r="G152" i="79"/>
  <c r="G151" i="79" s="1"/>
  <c r="F143" i="79"/>
  <c r="R140" i="79"/>
  <c r="Q140" i="79"/>
  <c r="P140" i="79"/>
  <c r="O140" i="79"/>
  <c r="N140" i="79"/>
  <c r="M140" i="79"/>
  <c r="L140" i="79"/>
  <c r="K140" i="79"/>
  <c r="J140" i="79"/>
  <c r="I140" i="79"/>
  <c r="H140" i="79"/>
  <c r="G140" i="79"/>
  <c r="F139" i="79"/>
  <c r="R136" i="79"/>
  <c r="Q136" i="79"/>
  <c r="P136" i="79"/>
  <c r="O136" i="79"/>
  <c r="N136" i="79"/>
  <c r="M136" i="79"/>
  <c r="L136" i="79"/>
  <c r="K136" i="79"/>
  <c r="J136" i="79"/>
  <c r="I136" i="79"/>
  <c r="H136" i="79"/>
  <c r="G136" i="79"/>
  <c r="F135" i="79"/>
  <c r="R130" i="79"/>
  <c r="Q130" i="79"/>
  <c r="P130" i="79"/>
  <c r="O130" i="79"/>
  <c r="N130" i="79"/>
  <c r="M130" i="79"/>
  <c r="L130" i="79"/>
  <c r="K130" i="79"/>
  <c r="J130" i="79"/>
  <c r="I130" i="79"/>
  <c r="H130" i="79"/>
  <c r="G130" i="79"/>
  <c r="F129" i="79"/>
  <c r="F128" i="79" s="1"/>
  <c r="F127" i="79" s="1"/>
  <c r="R128" i="79"/>
  <c r="Q128" i="79"/>
  <c r="Q127" i="79" s="1"/>
  <c r="P128" i="79"/>
  <c r="P127" i="79" s="1"/>
  <c r="O128" i="79"/>
  <c r="O127" i="79" s="1"/>
  <c r="N128" i="79"/>
  <c r="N127" i="79" s="1"/>
  <c r="M128" i="79"/>
  <c r="M127" i="79" s="1"/>
  <c r="L128" i="79"/>
  <c r="L127" i="79" s="1"/>
  <c r="K128" i="79"/>
  <c r="K127" i="79" s="1"/>
  <c r="J128" i="79"/>
  <c r="J127" i="79" s="1"/>
  <c r="I128" i="79"/>
  <c r="I127" i="79" s="1"/>
  <c r="H128" i="79"/>
  <c r="H127" i="79" s="1"/>
  <c r="G128" i="79"/>
  <c r="G127" i="79" s="1"/>
  <c r="R127" i="79"/>
  <c r="F126" i="79"/>
  <c r="F125" i="79"/>
  <c r="F124" i="79"/>
  <c r="F123" i="79"/>
  <c r="F122" i="79"/>
  <c r="O120" i="79"/>
  <c r="O119" i="79" s="1"/>
  <c r="N120" i="79"/>
  <c r="N119" i="79" s="1"/>
  <c r="L120" i="79"/>
  <c r="L119" i="79" s="1"/>
  <c r="K120" i="79"/>
  <c r="K119" i="79" s="1"/>
  <c r="J120" i="79"/>
  <c r="J119" i="79" s="1"/>
  <c r="H120" i="79"/>
  <c r="H119" i="79" s="1"/>
  <c r="G120" i="79"/>
  <c r="G119" i="79" s="1"/>
  <c r="R120" i="79"/>
  <c r="R119" i="79" s="1"/>
  <c r="Q120" i="79"/>
  <c r="Q119" i="79" s="1"/>
  <c r="P120" i="79"/>
  <c r="P119" i="79" s="1"/>
  <c r="M120" i="79"/>
  <c r="M119" i="79" s="1"/>
  <c r="I120" i="79"/>
  <c r="I119" i="79" s="1"/>
  <c r="F118" i="79"/>
  <c r="F117" i="79" s="1"/>
  <c r="F116" i="79" s="1"/>
  <c r="R117" i="79"/>
  <c r="R116" i="79" s="1"/>
  <c r="Q117" i="79"/>
  <c r="Q116" i="79" s="1"/>
  <c r="P117" i="79"/>
  <c r="P116" i="79" s="1"/>
  <c r="O117" i="79"/>
  <c r="O116" i="79" s="1"/>
  <c r="N117" i="79"/>
  <c r="N116" i="79" s="1"/>
  <c r="M117" i="79"/>
  <c r="M116" i="79" s="1"/>
  <c r="L117" i="79"/>
  <c r="L116" i="79" s="1"/>
  <c r="K117" i="79"/>
  <c r="K116" i="79" s="1"/>
  <c r="J117" i="79"/>
  <c r="J116" i="79" s="1"/>
  <c r="I117" i="79"/>
  <c r="I116" i="79" s="1"/>
  <c r="H117" i="79"/>
  <c r="H116" i="79" s="1"/>
  <c r="G117" i="79"/>
  <c r="G116" i="79" s="1"/>
  <c r="F41" i="79"/>
  <c r="F40" i="79"/>
  <c r="F39" i="79"/>
  <c r="R38" i="79"/>
  <c r="R37" i="79" s="1"/>
  <c r="Q38" i="79"/>
  <c r="Q37" i="79" s="1"/>
  <c r="Q33" i="79" s="1"/>
  <c r="P38" i="79"/>
  <c r="P37" i="79" s="1"/>
  <c r="P33" i="79" s="1"/>
  <c r="O38" i="79"/>
  <c r="O37" i="79" s="1"/>
  <c r="O33" i="79" s="1"/>
  <c r="N38" i="79"/>
  <c r="N37" i="79" s="1"/>
  <c r="M38" i="79"/>
  <c r="M37" i="79" s="1"/>
  <c r="M33" i="79" s="1"/>
  <c r="L38" i="79"/>
  <c r="L37" i="79" s="1"/>
  <c r="L33" i="79" s="1"/>
  <c r="K38" i="79"/>
  <c r="K37" i="79" s="1"/>
  <c r="K33" i="79" s="1"/>
  <c r="J38" i="79"/>
  <c r="J37" i="79" s="1"/>
  <c r="J33" i="79" s="1"/>
  <c r="I38" i="79"/>
  <c r="I37" i="79" s="1"/>
  <c r="I33" i="79" s="1"/>
  <c r="H38" i="79"/>
  <c r="H37" i="79" s="1"/>
  <c r="G38" i="79"/>
  <c r="G37" i="79" s="1"/>
  <c r="R36" i="79"/>
  <c r="R35" i="79" s="1"/>
  <c r="R34" i="79" s="1"/>
  <c r="N36" i="79"/>
  <c r="H35" i="79"/>
  <c r="H34" i="79" s="1"/>
  <c r="G35" i="79"/>
  <c r="G34" i="79" s="1"/>
  <c r="J219" i="79" l="1"/>
  <c r="K219" i="79"/>
  <c r="O219" i="79"/>
  <c r="H219" i="79"/>
  <c r="L219" i="79"/>
  <c r="P219" i="79"/>
  <c r="F141" i="79"/>
  <c r="F140" i="79" s="1"/>
  <c r="F131" i="79"/>
  <c r="F130" i="79" s="1"/>
  <c r="F137" i="79"/>
  <c r="F136" i="79" s="1"/>
  <c r="J150" i="79"/>
  <c r="R150" i="79"/>
  <c r="H150" i="79"/>
  <c r="M150" i="79"/>
  <c r="N150" i="79"/>
  <c r="I150" i="79"/>
  <c r="Q150" i="79"/>
  <c r="F190" i="79"/>
  <c r="P150" i="79"/>
  <c r="J300" i="79"/>
  <c r="F152" i="79"/>
  <c r="F151" i="79" s="1"/>
  <c r="I218" i="79"/>
  <c r="Q218" i="79"/>
  <c r="L157" i="79"/>
  <c r="L156" i="79" s="1"/>
  <c r="L155" i="79" s="1"/>
  <c r="J157" i="79"/>
  <c r="J156" i="79" s="1"/>
  <c r="J155" i="79" s="1"/>
  <c r="N157" i="79"/>
  <c r="N156" i="79" s="1"/>
  <c r="N155" i="79" s="1"/>
  <c r="R157" i="79"/>
  <c r="R156" i="79" s="1"/>
  <c r="R155" i="79" s="1"/>
  <c r="I188" i="79"/>
  <c r="I187" i="79" s="1"/>
  <c r="M188" i="79"/>
  <c r="M187" i="79" s="1"/>
  <c r="Q188" i="79"/>
  <c r="Q187" i="79" s="1"/>
  <c r="F38" i="79"/>
  <c r="F37" i="79" s="1"/>
  <c r="H157" i="79"/>
  <c r="H156" i="79" s="1"/>
  <c r="H155" i="79" s="1"/>
  <c r="P157" i="79"/>
  <c r="P156" i="79" s="1"/>
  <c r="P155" i="79" s="1"/>
  <c r="M218" i="79"/>
  <c r="J188" i="79"/>
  <c r="J187" i="79" s="1"/>
  <c r="N188" i="79"/>
  <c r="N187" i="79" s="1"/>
  <c r="R188" i="79"/>
  <c r="R187" i="79" s="1"/>
  <c r="F189" i="79"/>
  <c r="F208" i="79"/>
  <c r="G188" i="79"/>
  <c r="G187" i="79" s="1"/>
  <c r="K188" i="79"/>
  <c r="K187" i="79" s="1"/>
  <c r="O188" i="79"/>
  <c r="O187" i="79" s="1"/>
  <c r="K218" i="79"/>
  <c r="O218" i="79"/>
  <c r="G284" i="79"/>
  <c r="G283" i="79" s="1"/>
  <c r="O284" i="79"/>
  <c r="O283" i="79" s="1"/>
  <c r="H188" i="79"/>
  <c r="H187" i="79" s="1"/>
  <c r="L188" i="79"/>
  <c r="L187" i="79" s="1"/>
  <c r="P188" i="79"/>
  <c r="P187" i="79" s="1"/>
  <c r="N35" i="79"/>
  <c r="N34" i="79" s="1"/>
  <c r="N33" i="79" s="1"/>
  <c r="F36" i="79"/>
  <c r="F35" i="79" s="1"/>
  <c r="F34" i="79" s="1"/>
  <c r="H33" i="79"/>
  <c r="G33" i="79"/>
  <c r="F274" i="79"/>
  <c r="H284" i="79"/>
  <c r="H283" i="79" s="1"/>
  <c r="L284" i="79"/>
  <c r="L283" i="79" s="1"/>
  <c r="F285" i="79"/>
  <c r="F284" i="79" s="1"/>
  <c r="I284" i="79"/>
  <c r="I283" i="79" s="1"/>
  <c r="M284" i="79"/>
  <c r="M283" i="79" s="1"/>
  <c r="Q284" i="79"/>
  <c r="Q283" i="79" s="1"/>
  <c r="F294" i="79"/>
  <c r="I157" i="79"/>
  <c r="I156" i="79" s="1"/>
  <c r="I155" i="79" s="1"/>
  <c r="M157" i="79"/>
  <c r="M156" i="79" s="1"/>
  <c r="M155" i="79" s="1"/>
  <c r="Q157" i="79"/>
  <c r="Q156" i="79" s="1"/>
  <c r="Q155" i="79" s="1"/>
  <c r="L218" i="79"/>
  <c r="P218" i="79"/>
  <c r="P149" i="79" s="1"/>
  <c r="F220" i="79"/>
  <c r="K284" i="79"/>
  <c r="K283" i="79" s="1"/>
  <c r="P284" i="79"/>
  <c r="P283" i="79" s="1"/>
  <c r="F191" i="79"/>
  <c r="J284" i="79"/>
  <c r="J283" i="79" s="1"/>
  <c r="N284" i="79"/>
  <c r="N283" i="79" s="1"/>
  <c r="R284" i="79"/>
  <c r="R283" i="79" s="1"/>
  <c r="F121" i="79"/>
  <c r="F120" i="79" s="1"/>
  <c r="F119" i="79" s="1"/>
  <c r="L150" i="79"/>
  <c r="G150" i="79"/>
  <c r="K150" i="79"/>
  <c r="O150" i="79"/>
  <c r="R33" i="79"/>
  <c r="H218" i="79"/>
  <c r="H149" i="79" s="1"/>
  <c r="F269" i="79"/>
  <c r="F268" i="79" s="1"/>
  <c r="G268" i="79"/>
  <c r="G219" i="79" s="1"/>
  <c r="G157" i="79"/>
  <c r="G156" i="79" s="1"/>
  <c r="G155" i="79" s="1"/>
  <c r="K157" i="79"/>
  <c r="K156" i="79" s="1"/>
  <c r="K155" i="79" s="1"/>
  <c r="O157" i="79"/>
  <c r="O156" i="79" s="1"/>
  <c r="O155" i="79" s="1"/>
  <c r="F158" i="79"/>
  <c r="F301" i="79"/>
  <c r="F300" i="79" s="1"/>
  <c r="F170" i="79"/>
  <c r="J218" i="79"/>
  <c r="N218" i="79"/>
  <c r="N149" i="79" s="1"/>
  <c r="R218" i="79"/>
  <c r="R149" i="79" s="1"/>
  <c r="L149" i="79" l="1"/>
  <c r="R147" i="79"/>
  <c r="R3" i="79" s="1"/>
  <c r="O149" i="79"/>
  <c r="F219" i="79"/>
  <c r="H147" i="79"/>
  <c r="H3" i="79" s="1"/>
  <c r="K149" i="79"/>
  <c r="K147" i="79" s="1"/>
  <c r="K3" i="79" s="1"/>
  <c r="Q149" i="79"/>
  <c r="N147" i="79"/>
  <c r="N3" i="79" s="1"/>
  <c r="G218" i="79"/>
  <c r="G149" i="79" s="1"/>
  <c r="G147" i="79" s="1"/>
  <c r="G3" i="79" s="1"/>
  <c r="P147" i="79"/>
  <c r="P3" i="79" s="1"/>
  <c r="M149" i="79"/>
  <c r="M147" i="79" s="1"/>
  <c r="M3" i="79" s="1"/>
  <c r="I149" i="79"/>
  <c r="I147" i="79" s="1"/>
  <c r="I3" i="79" s="1"/>
  <c r="J149" i="79"/>
  <c r="K186" i="79"/>
  <c r="F150" i="79"/>
  <c r="O186" i="79"/>
  <c r="Q186" i="79"/>
  <c r="I186" i="79"/>
  <c r="L186" i="79"/>
  <c r="M186" i="79"/>
  <c r="F218" i="79"/>
  <c r="F188" i="79"/>
  <c r="F187" i="79" s="1"/>
  <c r="R186" i="79"/>
  <c r="F283" i="79"/>
  <c r="N186" i="79"/>
  <c r="F33" i="79"/>
  <c r="P186" i="79"/>
  <c r="H186" i="79"/>
  <c r="J186" i="79"/>
  <c r="F157" i="79"/>
  <c r="F156" i="79" s="1"/>
  <c r="F155" i="79" s="1"/>
  <c r="O147" i="79" l="1"/>
  <c r="O3" i="79" s="1"/>
  <c r="F149" i="79"/>
  <c r="F147" i="79" s="1"/>
  <c r="F3" i="79" s="1"/>
  <c r="G186" i="79"/>
  <c r="J147" i="79"/>
  <c r="J3" i="79" s="1"/>
  <c r="Q147" i="79"/>
  <c r="Q3" i="79" s="1"/>
  <c r="L147" i="79"/>
  <c r="L3" i="79" s="1"/>
  <c r="F186" i="79"/>
</calcChain>
</file>

<file path=xl/sharedStrings.xml><?xml version="1.0" encoding="utf-8"?>
<sst xmlns="http://schemas.openxmlformats.org/spreadsheetml/2006/main" count="875" uniqueCount="317">
  <si>
    <t>Наименование</t>
  </si>
  <si>
    <t>Финансовый план на год</t>
  </si>
  <si>
    <t>План по месяцам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</si>
  <si>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</si>
  <si>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</si>
  <si>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</si>
  <si>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</si>
  <si>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</si>
  <si>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</si>
  <si>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</si>
  <si>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</si>
  <si>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</si>
  <si>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</si>
  <si>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</si>
  <si>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</si>
  <si>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/>
  </si>
  <si>
    <t>012</t>
  </si>
  <si>
    <t>015</t>
  </si>
  <si>
    <t>Аягозский район</t>
  </si>
  <si>
    <t>Бородулихинский район</t>
  </si>
  <si>
    <t>Глубоковский район</t>
  </si>
  <si>
    <t>Зайсанский район</t>
  </si>
  <si>
    <t>Кокпектинский район</t>
  </si>
  <si>
    <t>Курчумский район</t>
  </si>
  <si>
    <t>Уланский район</t>
  </si>
  <si>
    <t>Урджарский район</t>
  </si>
  <si>
    <t>011</t>
  </si>
  <si>
    <t>За счет средств местного бюджета</t>
  </si>
  <si>
    <t>027</t>
  </si>
  <si>
    <t>069</t>
  </si>
  <si>
    <t>За счет трансфертов из республиканского бюджета</t>
  </si>
  <si>
    <t>431</t>
  </si>
  <si>
    <t>Строительство новых объектов и реконструкция имеющихся объектов</t>
  </si>
  <si>
    <t>441</t>
  </si>
  <si>
    <t>Целевые трансферты на развитие другим уровням государственного управления</t>
  </si>
  <si>
    <t>038</t>
  </si>
  <si>
    <t>114</t>
  </si>
  <si>
    <t>Целевые трансферты на развитие из местных бюджетов</t>
  </si>
  <si>
    <t>288</t>
  </si>
  <si>
    <t>Управление строительства, архитектуры и градостроительства области</t>
  </si>
  <si>
    <t>Строительство и реконструкция объектов начального, основного среднего и общего среднего образования</t>
  </si>
  <si>
    <t>Развитие объектов культуры</t>
  </si>
  <si>
    <t>Строительство и реконструкция объектов здравоохранения</t>
  </si>
  <si>
    <t>г.Усть-Каменогорск</t>
  </si>
  <si>
    <t>г.Семей</t>
  </si>
  <si>
    <t>Строительство и реконструкция объектов дополнительного образования</t>
  </si>
  <si>
    <t>Строительство подстанции 110/10-10кВ Ахмирово, ВЛ 110кВ от ПС 11 до ПС Ахмирово, ВЛ-110 кВ от Ахмирово до ПС Центральная</t>
  </si>
  <si>
    <t>Строительство внутриквартальных инженерных сетей к жилым домам 1 очереди по пр. Сатпаева. Внутриквартальные сети электроснабжения</t>
  </si>
  <si>
    <t>Строительство внеплощадочных сетей к жилому району на Левом берегу вдоль проспекта Сатпаева. Внеплощадочные сети теплоснабжения, водоснабжения и канализации</t>
  </si>
  <si>
    <t>Строительство внеплощадочных сетей к жилому району на Левом берегу вдоль проспекта Сатпаева. Внеплощадочные сети электроснабжения</t>
  </si>
  <si>
    <t>МИиИР КДС</t>
  </si>
  <si>
    <t>Министерство энергетики</t>
  </si>
  <si>
    <t>089</t>
  </si>
  <si>
    <t>Развитие объектов туризма</t>
  </si>
  <si>
    <t xml:space="preserve">Строительство  средней школы на 320 мест в с. Маканчи Урджарского района </t>
  </si>
  <si>
    <t xml:space="preserve">Два пятиэтажных 60-ти квартирных жилых домов в г. Аягоз Аягозского района. Корректировка </t>
  </si>
  <si>
    <t>Строительство инженерных сетей и благоустройства к 28 жилому району (3 очередь) г. Усть-Каменогорска. Внутриквартальные сети водопровода</t>
  </si>
  <si>
    <t>Строительство 9-ти этажных жилых домов поз. 35, 35/1, 35/2, по адресу: г. Усть -Каменогорск, проспект Каныша Сатпаева. (Благоустройство. Наружные сетиводоснабжения, канализации, теплоснабжения)</t>
  </si>
  <si>
    <t>Строительство магистральных сетей водоснабжения в пос. Комсомольский в г. Семей</t>
  </si>
  <si>
    <t>Разработка 20-ти проектов на строительство 9-ти этажных многоквартирных жилых домов в жилом районе Карагайлы г. Семей, поз. 11 (без наружных инженерных сетей)</t>
  </si>
  <si>
    <t>Разработка 20-ти проектов на строительство 9-ти этажных многоквартирных жилых домов в жилом районе Карагайлы в г. Семей, поз. 12  (без наружных инженерных сетей)</t>
  </si>
  <si>
    <t xml:space="preserve">на строительство жилья для малообеспеченных многодетных семей </t>
  </si>
  <si>
    <t>Строительсво Дома культуры в пос. Глубокое Глубоковского района</t>
  </si>
  <si>
    <t>Строительство крытого плавательного бассейна в с. Курчум Курчумского района</t>
  </si>
  <si>
    <t>Строительство физкультурно-оздоровительного комплекса в с. Кокпекты Кокпектинского района</t>
  </si>
  <si>
    <t>Строительство плавательного бассейна в с. Урджар Урджарского района</t>
  </si>
  <si>
    <t>Строительство наружных инженерных сетей к 30-ти квартирному и 60-ти квартирным жилым домам в с. Урджар Урджарского района, ВКО</t>
  </si>
  <si>
    <t>г.Риддер</t>
  </si>
  <si>
    <t>Реконструкция и переоборудование здания школы под детский сад в с. Маканчи Урджарского района ВКО</t>
  </si>
  <si>
    <t>Тарбагатайский район</t>
  </si>
  <si>
    <t>080</t>
  </si>
  <si>
    <t>Строительство специализированных центров обслуживания населения</t>
  </si>
  <si>
    <t>Строительство сетей водоснабжения пос.Ушактар г. Семей</t>
  </si>
  <si>
    <t>Строительство восьми пятиэтажных жилых домов с инженерными сетями в 4 квартале 19 жилого района города Усть-Каменогорска. (поз.88,88/1,88/2,88/3,89,89/1,90,91) Жилой дом позиция 88/3</t>
  </si>
  <si>
    <t>"Строительство 9-ти этажных жилых домов (поз 54/1, 54/2) по проспекту К. Сатпаева в г Усть-Каменогорске" (без блогоустройства и наружных инженерных сетей)</t>
  </si>
  <si>
    <t>«Разработка 20-ти проектов на строительство 9-ти этажных многоквартирных жилых домов в жилом районе Карагайлы г. Семей Восточно-Казахстанской области 
поз. 13 (без наружных инженерных сетей)»</t>
  </si>
  <si>
    <t>«Разработка 20-ти проектов на строительство 9-ти этажных многоквартирных жилых домов в жилом районе Карагайлы г. Семей Восточно-Казахстанской области поз. 16 (без наружных инженерных сетей)»</t>
  </si>
  <si>
    <t>«Разработка 20-ти проектов на строительство 9-ти этажных многоквартирных жилых домов в жилом районе Карагайлы города Семей Восточно-Казахстанской области поз. 17 (без наружных инженерных сетей)»</t>
  </si>
  <si>
    <t>60-ти квартирный жилой дом по улице Островского,40 города Риддера ВКО</t>
  </si>
  <si>
    <t>Строительство двух 40-квартирных жилых домов (Корпус А и Б) в п.Касыма Кайсенова Уланского района ВКО</t>
  </si>
  <si>
    <t>Строительство средней школы на 300 мест в с.Караул Абайского района ВКО</t>
  </si>
  <si>
    <t>Разработка ПСД по проекту "Реконструкция недостроенного межрегионального профессионального центра по подготовке и переподготовке кадров технического и обслуживающего труда для машиностроительной отрасли на 700 ученических мест под физико - математическую школу в г.Усть-Каменогорск"</t>
  </si>
  <si>
    <t xml:space="preserve">Строительство многоэтажного жилого дома с инженерными сетями в 19 жилом районе города Усть-Каменогорска Восточно-Казахстанской области. Позиция 60А </t>
  </si>
  <si>
    <t xml:space="preserve">Строительство многоэтажного жилого дома с инженерными сетями в 19 жилом районе города Усть-Каменогорска Восточно-Казахстанской области. Позиция 63А  </t>
  </si>
  <si>
    <t xml:space="preserve">Строительство 9-ти этажного жилого дома (поз. 58/2А) в 19 жилом районе города Усть-Каменогорска Восточно-Казахстанской области
</t>
  </si>
  <si>
    <t xml:space="preserve">Строительство комплекса многоэтажных жилых домов с инженерными сетями в 19 жилом районе города Усть-Каменогорска ВКО (поз. 51,53,54,54/1,58,58/1,58/2 по генеральному плану города). Жилой дом поз.58 (корректировка) </t>
  </si>
  <si>
    <t>Строительство четырех 12-ти этажных и пяти 16-ти этажных жилых домов III класса проживания по проспекту К. Сатпаева в городе Усть-Каменогорске (Без наружных инженерных сетей)</t>
  </si>
  <si>
    <t xml:space="preserve">Строительство 9-ти этажного жилого дома (поз. 53/1) по проспекту К.Сатпаева, в г. Усть-Каменогорске </t>
  </si>
  <si>
    <t>Разработка ПСД «Строительство комплекса 9-ти этажных жилых домов с инженерными сетями и благоустройством по пр. Сатпаева  за спорт кластером в городе Усть-Каменогорск (поз. 73-80, 93)»</t>
  </si>
  <si>
    <t>Строительство 9-ти этажного 81 кавартирного жилого дома в жилом районе Карагайлы г. Семей ВКО,жилой дом позиция 2 по генеральному плану (без наружных инженерных сетей)</t>
  </si>
  <si>
    <t>Строительство 9-ти жтажного 54 квартирного жилого дома в жилом районе Карагайлы г. Семей ВКО,жилой дом позиция 1 по генеральному плану (без наружных инженерных сетей)</t>
  </si>
  <si>
    <t>Строительство 9-ти этажного 54 квартирного жилого дома в жилом районе Карагайлы г. Семей ВКО, жилой дом позиция 3 по генеральному плану (без наружных инженерных сетей)</t>
  </si>
  <si>
    <t>Строительство 9-ти этажного 72-х квартирного ж/дома в жилом районе Карагайлы г.Семей ВКО, жилорой дом поз.1</t>
  </si>
  <si>
    <t>Строительство 9-ти этажного 72-х квартирного ж/дома в жилом районе Карагайлы г. Семей ВКО, жилой дом поз. 5</t>
  </si>
  <si>
    <t>Строительство 9-ти этажных многоквартирных жилых домов в жилом районе Карагайлы (без инженерных сетей) поз.5</t>
  </si>
  <si>
    <t>Строительство 9-ти этажных многоквартирных жилых домов в жилом районе Карагайлы (без инженерных сетей) поз.6</t>
  </si>
  <si>
    <t>Строительство 9-ти этажных многоквартирных жилых домов в жилом районе Карагайлы (без инженерных сетей) поз.7</t>
  </si>
  <si>
    <t>Строительство 9-ти этажных многоквартирных жилых домов в жилом районе Карагайлы (без инженерных сетей) поз.8</t>
  </si>
  <si>
    <t>Строительство 9-ти этажных многоквартирных жилых домов в жилом районе Карагайлы (без инженерных сетей) поз.9</t>
  </si>
  <si>
    <t>Строительство 9-ти этажных многоквартирных жилых домов в жилом районе Карагайлы (без инженерных сетей) поз.10</t>
  </si>
  <si>
    <t>Строительство 9-ти этажных многоквартирных жилых домов в жилом районе Карагайлы (без инженерных сетей) поз.18</t>
  </si>
  <si>
    <t>Строительство 9-ти этажных многоквартирных жилых домов в жилом районе Карагайлы (без инженерных сетей) поз.19</t>
  </si>
  <si>
    <r>
      <t xml:space="preserve">Строительтво 80-ти квартирного жилого дома в п.Касыма Кайсенова Уланского района ВКО </t>
    </r>
    <r>
      <rPr>
        <i/>
        <sz val="11"/>
        <color indexed="10"/>
        <rFont val="Times New Roman"/>
        <family val="1"/>
        <charset val="204"/>
      </rPr>
      <t>кредитное</t>
    </r>
  </si>
  <si>
    <t>Строительство школы на 300 мест в пос.Степной г.Семей Восточно-Казахстанской области</t>
  </si>
  <si>
    <t>Строительство школы на 1 200 мест в пос. Восточный г.Семей Восточно-Казахстанской области</t>
  </si>
  <si>
    <t>Привязка ПСД по проекту «Строительство школы на 80 мест в с.Урунхайка Курчумского района ВКО»</t>
  </si>
  <si>
    <t>Разработка ПСД "Строительство 4-х 9 этажных жилых домов в городе Усть-Каменогорск ВКО" 
(за драмтеатром)</t>
  </si>
  <si>
    <t>Разработка ПСД "Строительство 5-ти 12 этажных жилых домов в городе Усть-Каменогорск ВКО" 
(за драмтеатром)</t>
  </si>
  <si>
    <t>Разработка ПСД "Строительство 7-ти 16 этажных жилых домов в городе Усть-Каменогорск ВКО"
(за драмтеатром)</t>
  </si>
  <si>
    <t>Разработка ПСД на строительство многоэтажных жилых домов (в рамках 131 тыс.м2)</t>
  </si>
  <si>
    <t>Разработка 20-ти проектов на строительство 9-ти этажных многоквартирных жилых домов в жилом районе Карагайлы  поз.13 (без наружных инженерных сетей)</t>
  </si>
  <si>
    <t>Разработка 20-ти проектов на строительство 9-ти этажных многоквартирных жилых домов в жилом районе Карагайлы поз.16 (без наружных инженерных сетей)</t>
  </si>
  <si>
    <t>Разработка 20-ти проектов на строительство 9-ти этажных многоквартирных жилых домов в жилом районе Карагайлы  поз.17 (без наружных инженерных сетей)</t>
  </si>
  <si>
    <t>Разработка 20-ти проектов на строительство 9-ти этажных многоквартирных жилых домов в жилом районе Карагайлы города Семей Восточно-Казахстанской  области поз.11 (без наружных инженерных сетей)</t>
  </si>
  <si>
    <t>Разработка 20-ти проектов на строительство 9-ти этажных многоквартирных жилых домов в жилом районе Карагайлы города Семей Восточно-Казахстанской  области поз.12 (без наружных инженерных сетей)</t>
  </si>
  <si>
    <t>Разработка ПСД «Строительство 10-ти 9-ти этажных 72-х квартирных жилых домов по г.Семей»</t>
  </si>
  <si>
    <t>Разработка ПСД на строительство 9-ти этажных многоквартирных жилых домов в жилом районе Карагайлы города Семей ВКО, поз. 6-7 (слева от Абай-Арены)</t>
  </si>
  <si>
    <t>Разработка ПСД на строительство 9-ти этажных многоквартирных жилых домов в жилом районе Карагайлы города Семей ВКО, поз. 21-51 (Восточная сторона)</t>
  </si>
  <si>
    <t xml:space="preserve">Разработка ПСД «Строительство 14-ти  многоэтажных жилых домов в г. Семей ВКО» </t>
  </si>
  <si>
    <t>Разработка ПСД на строительство многоэтажных жилых домов (в рамках 131 тыс. м2)</t>
  </si>
  <si>
    <t>Разработка ПСД «Строительство двух 4-х квартирных домов в с. Бородулиха Бородулихинского района ВКО»</t>
  </si>
  <si>
    <t xml:space="preserve">Привязка ПСД "Строительство 30-квартирного жилого дома в с.Бородулиха Бородулихинского района ВКО"
</t>
  </si>
  <si>
    <r>
      <t xml:space="preserve">Строительство 30-ти квартирного жилого дома селе Урджар, Урджарского района, ВКО (без наружных инженерных сетей) </t>
    </r>
    <r>
      <rPr>
        <i/>
        <sz val="11"/>
        <color indexed="10"/>
        <rFont val="Times New Roman"/>
        <family val="1"/>
        <charset val="204"/>
      </rPr>
      <t>арендное</t>
    </r>
  </si>
  <si>
    <r>
      <t xml:space="preserve">Строительство двух пятиэтажных 60-и квартирных жилых домов в городе Аягоз Аягозского района ВКО </t>
    </r>
    <r>
      <rPr>
        <i/>
        <sz val="11"/>
        <color indexed="10"/>
        <rFont val="Times New Roman"/>
        <family val="1"/>
        <charset val="204"/>
      </rPr>
      <t>арендное</t>
    </r>
  </si>
  <si>
    <r>
      <t xml:space="preserve">60-ти квартирный жилой дом по улице Островского, 40 города Риддера ВКО
</t>
    </r>
    <r>
      <rPr>
        <i/>
        <sz val="11"/>
        <color indexed="10"/>
        <rFont val="Times New Roman"/>
        <family val="1"/>
        <charset val="204"/>
      </rPr>
      <t>арендное</t>
    </r>
  </si>
  <si>
    <r>
      <t xml:space="preserve">Строительство двух 40-квартирных жилых домов (Корпус А и Б) в п.Касыма Кайсенова Уланского района ВКО </t>
    </r>
    <r>
      <rPr>
        <i/>
        <sz val="11"/>
        <color indexed="10"/>
        <rFont val="Times New Roman"/>
        <family val="1"/>
        <charset val="204"/>
      </rPr>
      <t>арендное</t>
    </r>
  </si>
  <si>
    <t>Экспертиза по рабочему проекту «Строительство двух 40-квартирных жилых домов (Корпус А и Б) в пос. Касыма Кайсенова, Уланского района, ВКО»</t>
  </si>
  <si>
    <t>Бескарагайский район</t>
  </si>
  <si>
    <t xml:space="preserve">Привязка ПСД "Строительство 30-квартирного жилого дома в с.Бескарагай Бескарагайского района ВКО"
</t>
  </si>
  <si>
    <r>
      <t xml:space="preserve">Строительство 5-этажного 60-ти квартирного жилого дома в п. Глубокое, Глубоковского района, ВКО </t>
    </r>
    <r>
      <rPr>
        <i/>
        <sz val="11"/>
        <color indexed="10"/>
        <rFont val="Times New Roman"/>
        <family val="1"/>
        <charset val="204"/>
      </rPr>
      <t>арендное</t>
    </r>
  </si>
  <si>
    <t>Привязка ПСД «Строительство 36-ти квартирного жилого дома в с.Курчум Курчумского района ВКО»</t>
  </si>
  <si>
    <t>Разработка ПСД «Строительство 30-ти одноквартирных жилых домов в селе Аксуат Тарбагатайского района»</t>
  </si>
  <si>
    <r>
      <t>Строительство 30-ти квартирного жилого дома №3 по улице Бокажанова в городе Зайсан Восточно-Казахстанской области</t>
    </r>
    <r>
      <rPr>
        <i/>
        <sz val="11"/>
        <color indexed="10"/>
        <rFont val="Times New Roman"/>
        <family val="1"/>
        <charset val="204"/>
      </rPr>
      <t xml:space="preserve"> арендное</t>
    </r>
  </si>
  <si>
    <t>Строительсво Дома культуры в пос.Ауезова Жарминского района</t>
  </si>
  <si>
    <t>Строительство комплекса многоэтажных жилых домов с инженерными сетями в 19 жилом районе города Усть-Каменогорска ВКО (поз. 49, 63, 60 по генеральному плану города). Инженерные сети и благоустройство к жилому дому поз. 60</t>
  </si>
  <si>
    <t>Строительство сетей увязки между новой и существующей ЗРУ-10 кВ, ПС КШТ г. Усть-Каменогорск</t>
  </si>
  <si>
    <t>Строительство инженерных сетей и благоустройства к 28 жилому району (3 очередь) города Усть-Каменогорска. Внутриквартальные сети электроснабжения</t>
  </si>
  <si>
    <t>Инженерно-коммуникационная инфраструктура по проспекту Сатпаева с выходом на Самарское шоссе. Корректировка</t>
  </si>
  <si>
    <t xml:space="preserve">Строительство детского сада на 250 мест по улице Революционная, 2/2 в города Усть-Каменогорск Восточно-Казахстанской области. Инженерные сети и благоустройство </t>
  </si>
  <si>
    <t>Строительство инженерно-коммуникационной инфраструктуры, в том числе дорожного проезда в 1 и 2 кварталах 19 жилого района города Усть-Каменогорска. Проезд до жилого дома поз. 61 от магистрали Южная. Проезды от пр. Есенберлина до жилого дома поз 45А, 49, 51/1, 52, 57, 61 и 61А</t>
  </si>
  <si>
    <t>Строительство внутриквартальных сетей электроснабжения в 19 жилом районе города Усть -Каменогорск: кабельной линии от Новая ЗРУ-10 кВ ПС-КШТ до РП с ТП-28; кабельной линии от РП-20 до ТП-7 (центр крови 19 жилого района); кабельной линии от ЗРУ до РП-380</t>
  </si>
  <si>
    <t>Строительство внутриквартальных сетей к жилым домам 1 очереди по проспекту Сатпаева города Усть -Каменогорск. Внутриквартальные сети теплоснабжения, водоснабжения и канализации, слаботочные сети</t>
  </si>
  <si>
    <t>Строительство внутриквартальных инженерных сетей к жилым домам 2 очереди по пр. Сатпаева. Внутриквартальные сети электроснабжения</t>
  </si>
  <si>
    <t>Строительство внутриквартальных сетей к жилым домам 2 очереди по проспекту Сатпаева города Усть -Каменогорск. Внутриквартальные сети теплоснабжения, водоснабжения и канализации, слаботочные сети</t>
  </si>
  <si>
    <t xml:space="preserve">Строительство внеплощадочных сетей к жилому району на Левом берегу вдоль проспекта Сатпаева. Внеплощадочные сети теплоснабжения, водоснабжения и канализации </t>
  </si>
  <si>
    <t>Строительство инженерно-коммуникационной инфраструктуры и генерального плана 22 жилого района города Усть-Каменогорска. Сети электроснабжения</t>
  </si>
  <si>
    <t>Строительство инженерно-коммуникационной инфраструктура по проспекту Карла Маркса с выходом на Алматинскую трассу. Корректировка</t>
  </si>
  <si>
    <t>Строительство инженерно-коммуникационной инфраструктуры от пр. Есенберлина до пересечения ул. Жибек Жолы в городе Усть-Каменогорске ВКО. Участок 1</t>
  </si>
  <si>
    <t>Строительство инженерно-коммуникационной инфраструктуры и генерального плана  2 этапа 20 жилого района  города Усть-Каменогорска. Сети электроснабжения</t>
  </si>
  <si>
    <t>Строительство инженерно-коммуникационной инфраструктуры и генерального плана 22 жилого района города Усть-Каменогорска. Сети водоснабжения</t>
  </si>
  <si>
    <t>Строительство инженерных сетей и благоустройство к 28 жилому району (2 очередь) города Усть-Каменогорска. Наружные сети водопровода</t>
  </si>
  <si>
    <t>Строительство  ПС 110/10-10кВ «Центральная» и ВЛ-110кВ от Усть-Каменогорской ГЭС до ПС «Центральная»</t>
  </si>
  <si>
    <t>Строительство внутриквартальных сетей водоотведения (дренаж) в 19 жилом районе г.Усть-Каменогорск, ВКО</t>
  </si>
  <si>
    <t>Строительство инженерно-коммуникационной инфраструктуры и генерального плана  2 этапа 20 жилого района  города Усть-Каменогорска. Сети водоснабжения</t>
  </si>
  <si>
    <t>Строительство подстанции 110/10 10кВ Ахмирово, ВЛ 110 Кв от ПС 11 до ПС Ахмирово, ВЛ-110кВ от Ахмирово до ПС Центральная</t>
  </si>
  <si>
    <t>Жилой комплекс на Левом берегу вдоль проспекта им. К. Сатпаева в городе Усть-Каменогорске, ВКО. Благоустройство и инженерные сети.</t>
  </si>
  <si>
    <t>Строительство детского сада на 250 мест по ул. Утепова, 14 в городе Усть-Каменогорск ВКО. Благоустройство и инженерные сети</t>
  </si>
  <si>
    <t>Строительство парковой зоны в 19 жилом районе в г. Усть-Каменогорске Восточно-Казахстанской области</t>
  </si>
  <si>
    <t xml:space="preserve">Строительство 3-го квартала 19 жилого района города Усть-Каменогорска (1 очередь строительства). Генеральный план и электроосвещение. </t>
  </si>
  <si>
    <t>Строительство инженерно-коммуникационной инфраструктуры, в том числе дорожного проезда в 1 и 2 кварталах 19 жилого района города Усть-Каменогорска. Проезд до жилого дома поз. 34 от пр. К. Сатпаева  и от ул. Восточная.  Проезд до жилого дома поз. 47 от магистрали Южная</t>
  </si>
  <si>
    <t>Постоянное электроснабжение школы на 1000 мест, расположенной по адресу: Усть-Каменогорск, район с. Ахмирово</t>
  </si>
  <si>
    <t>Строительство инженерных сетей и благоустройства к 28 жилому району (3 очередь) города Усть-Каменогорска. Внутриквартальные сети канализации</t>
  </si>
  <si>
    <t>Строительство инженерных сетей и благоустройства к 28 жилому району (3 очередь) города Усть-Каменогорска.
Наружные сети напорной канализации</t>
  </si>
  <si>
    <t>Строительство восьми пятиэтажных жилых домов с инженерными сетями в 4 квартале 19 жилого района г.Усть-Каменогорска (поз.88, 88/1, 88/2, 88/3, 89, 89/1, 90, 91). Наружные сети и благоустройство к жилому дому поз.91</t>
  </si>
  <si>
    <t>Разработка проектно-сметной документации на "Строительство  инженерных сетей и благоустройства областной многопрофильной больницы на 300 коек в г. Усть-Каменогорске, ВКО"</t>
  </si>
  <si>
    <t>Разработка проектно-сметной документации на "Строительство инженерных сетей и благоустройства к жилому району с.Самсоновка"</t>
  </si>
  <si>
    <t>Разработка проектно-сметной документации на строительство ливневой канализации 19 жилого района г. Усть-Каменогорска</t>
  </si>
  <si>
    <t>Разработка проектно-сметной документации "Строительство инженерно-коммуникационной инфраструктуры и генерального плана 20 жилого района города Усть-Каменогорска"</t>
  </si>
  <si>
    <t>Разработка проектно-сметной документации "Строительство инженерно-коммуникационной инфраструктуры и генерального плана 2-го этапа 20 жилого района городода Усть-Каменогорска"</t>
  </si>
  <si>
    <t>Разработка проектно-сметной документации "Строительство инженерно-коммуникационной инфраструктуры и генерального плана 22 жилого района городода Усть-Каменогорска"</t>
  </si>
  <si>
    <t>Разработка проектно-сметной документации "Строительство инженерно-коммуникационной инфраструктуры и генерального плана 27 жилого района города Усть-Каменогорска"</t>
  </si>
  <si>
    <t>Разработка проектно-сметной документации "Строительство инженерно-коммуникационной инфраструктуры от проспекта Есенберлина до пересечения с улицей Жибек Жолы г. Усть-Каменогорска, ВКО"</t>
  </si>
  <si>
    <t>Разработка проектно-сметной документации "Строительство внутриквартальных сетей водоотведения (дренаж) в 19 жилом районе г. Усть-Каменогорск, ВКО"</t>
  </si>
  <si>
    <t>Строительство наружных инженерных сетей к 30-ти квартирному и 60-ти квартирным жилым домам в с. Урджар Урджарского района, ВКО. Электроснабжение</t>
  </si>
  <si>
    <t>Наружные инженерные сети и сооружения к двум жилым 5-ти этажным 60-ти квартирным жилым домам в городе Аягоз Аягозского района Восточно-Казахстанской области</t>
  </si>
  <si>
    <t>Строительство водопроводных сетей в районе Мясокомбината г.Аягоз Аягозского района ВКО</t>
  </si>
  <si>
    <t>Строительство линий электропередач и трансформаторных подстанций в районе северный в городе Аягоз, Аягозского района, Восточно Казахстанской области</t>
  </si>
  <si>
    <t>Строительство инженерных сетей и благоустройство территории к шестидесяти квартирному жилому дому, расположенному по адресу: ул.Островского, 40 в г.Риддере Восточно-Казахстанской области</t>
  </si>
  <si>
    <t>Строительство наружных сетей и благоустройство к двум 40-квартирным жилым домам (корпус А и Б) в п.Касыма Кайсенов Уланского района, ВКО</t>
  </si>
  <si>
    <t>Строительство сетей электроснабжения к двух 40-квартирным жилым домам (корпус А и Б) в п.Касыма Кайсенов Уланского района, ВКО</t>
  </si>
  <si>
    <t>Строительство наружных сетей и благоустройство к 80-квартирному жилому дому в поселке Касыма Кайсенова Уланского района ВКО</t>
  </si>
  <si>
    <t>Строительство сетей электроснабжения к 80-квартирному жилому дому в пос. Касыма Кайсенова Уланского района ВКО</t>
  </si>
  <si>
    <t>Строительство наружных инженерных сетей и благоустройство к 5-этажному 60-ти квартирному жилому дому в п. Глубокое, Глубоковского района, ВКО</t>
  </si>
  <si>
    <t>Строительство инженерно-коммуникационной инфраструктуры к 30-квартирному коммунальному жилому дому №3 по ул.Бокажанова г.Зайсан ВКО</t>
  </si>
  <si>
    <t>Строительство незавершенного объекта радиологического центра областного онкологического диспансера в г.Семей ВКО</t>
  </si>
  <si>
    <t>Строительство Центра гематологии в г.Усть-Каменогорск</t>
  </si>
  <si>
    <t>Разработка ПСД на строительство больничного комплекса на 140 коек и поликлиники на 500 посещений в г.Риддер</t>
  </si>
  <si>
    <t xml:space="preserve">Разработка ПСД на строительство врачебной амбулатории в с.Калжыр Курчумского района </t>
  </si>
  <si>
    <t xml:space="preserve">Разработка ПСД на строительство врачебной амбулатории в с.Урджар Урджарского района </t>
  </si>
  <si>
    <t>039</t>
  </si>
  <si>
    <t>Строительство и реконструкция объектов социального обеспечения</t>
  </si>
  <si>
    <t xml:space="preserve">Привязка ПСД по проекту "Строительство реабилитационного центра для инвалидов на 150 койко-мест в городе Семей" </t>
  </si>
  <si>
    <t>Разработка ПСД по проекту "Строительство школы инновационных технологий в г.Семей ВКО»</t>
  </si>
  <si>
    <t>Разработка проектно-сметной документации «Строительство специализированного центра обслуживания населения в городе Усть-Каменогорске ВКО. Корректировка»</t>
  </si>
  <si>
    <t xml:space="preserve">Разработка ПСД «Строительство административного здания (полицейский и фельшерско-акушерский пункты) на побережье оз. Алаколь Урджарского района </t>
  </si>
  <si>
    <t>Строительство спортивного комплекса в г.Шар Жарминского района Восточно-Казахстанской области</t>
  </si>
  <si>
    <t>Разработка проектно-сметной документации на "Строительство участкового пункта полиции в 20 жилом районе г. Усть-Каменогорска"</t>
  </si>
  <si>
    <t>Разработка проектно-сметной документации на "Строительство участкового пункта полиции в 19 жилом районе г. Усть-Каменогорска"</t>
  </si>
  <si>
    <t>Строительство культурно-спортивного комплекса «Абай-Арена» в г.Семей ВКО</t>
  </si>
  <si>
    <t>Противолавинные сооружения на горе «Зубовская» Зыряновского района Восточно – Казахстанской области</t>
  </si>
  <si>
    <t>Строительсво Дома культуры в поселке Глубокое Глубоковского района ВКО</t>
  </si>
  <si>
    <t>Строительство физкультурно-оздоровительного комплекса в поселке Актогай Аягозского района ВКО</t>
  </si>
  <si>
    <t xml:space="preserve">Разработка ПСД по проекту "Строительство физкультурно-оздоровительного комплекса с плавательным бассейном в с.Бородулиха Бородулихинского района" </t>
  </si>
  <si>
    <t>Привязка ПСД по проекту "Строительство физкультурно-оздоровительного комплекса в с.Маркаколь Курчумского района ВКО"</t>
  </si>
  <si>
    <t>Строительство крытого плавательного бассейна в селе Курчум  Курчумского района ВКО</t>
  </si>
  <si>
    <t>Строительство физкультурно- оздоровительного комплекса в село Кокпекты Кокпектинского района ВКО</t>
  </si>
  <si>
    <t>Привязка ПСД по проекту "Строительство физкультурно-оздоровительного комплекса в с.Катон-Карагай Катон-Карагайского района ВКО"</t>
  </si>
  <si>
    <t>Разработка ПСД по строительству скотомогильников в селах Катон-Карагайского района</t>
  </si>
  <si>
    <t>Строительство плавательного бассейна в селе Урджар Урджарского района ВКО</t>
  </si>
  <si>
    <t>на строительство социально уязвимых слоев населения</t>
  </si>
  <si>
    <t>«Строительство внутриквартальных сетей к жилым домам 1 очереди по проспекту Сатпаева города Усть -Каменогорск. Внутриквартальные сети теплоснабжения, водоснабжения и канализации, слаботочные сети»</t>
  </si>
  <si>
    <t>«Строительство внутриквартальных сетей к жилым домам 2 очереди по проспекту Сатпаева города Усть -Каменогорск. Внутриквартальные сети теплоснабжения, водоснабжения и канализации, слаботочные сети»</t>
  </si>
  <si>
    <t xml:space="preserve">Строительство участка тепловых сетей, соединяющих 1 и 2 квартал 19 жилого района г. Усть -Каменогорск </t>
  </si>
  <si>
    <t>Строительство инженерных сетей и благоустройства к 28 жилому району (2 очередь) города Усть-Каменогорска. Внутриквартальные сети водоснабжения</t>
  </si>
  <si>
    <t>"Строительство инженерных сетей и благоустройства к 28 жилому району (2 очередь) города Усть-Каменогорска. Наружные сети водопровода</t>
  </si>
  <si>
    <t>Строительство инженерно-коммуникационной инфраструктуры по проспекту Карла Маркса с выходом на Алматинскую трассу</t>
  </si>
  <si>
    <t>Строительство наружных сетей и благоустройство к двум 40-квартирным жилым домам (Корпус А и Б) в пос. Касыма Кайсенова Уланского района</t>
  </si>
  <si>
    <t>Строительство инженерных сетей к 3-м многэтажным домам в жилом районе Карагайлы (с левой стороны) города Семей Восточно-Казахстанской области</t>
  </si>
  <si>
    <t>Строительство внутриквартальных инженерных сетей к жилым домам 1 очереди по пр. Сатпаева. Внутриквартальные сети
электроснабжения</t>
  </si>
  <si>
    <t>Строительство внутриквартальных инженерных сетей к жилым домам 2 очереди по пр. Сатпаева. Внутриквартальные сети
электроснабжения</t>
  </si>
  <si>
    <t>Строительство линий электропередач и трансформаторных подстанций в районе Северной города Аягоз Аягозского района Восточно-Казахстанской области</t>
  </si>
  <si>
    <t>Целевые трансферты на развитие нижестоящим бюджетам</t>
  </si>
  <si>
    <t>Образование</t>
  </si>
  <si>
    <t>Софинансирование кредитных домов</t>
  </si>
  <si>
    <t>Строительство 9-ти этажных жилых домов (поз. 54/1, 54/2) по проспекту К.Сатпаева, в г. Усть-Каменогорске 
поз. 54/1, 54/2</t>
  </si>
  <si>
    <t>Строительство инженерно-коммуникационной инфраструктуры</t>
  </si>
  <si>
    <t xml:space="preserve"> Ауыл-Ел бесігі</t>
  </si>
  <si>
    <t>Прочие услуги в сфере строительства</t>
  </si>
  <si>
    <t xml:space="preserve"> </t>
  </si>
  <si>
    <r>
      <t xml:space="preserve">Строительство 9-ти этажных жилых домов со встроенными коммерческими помещениями (поз. 49/1, 53/2) по проспекту К.Сатпаева, в г.Усть-Каменогорске </t>
    </r>
    <r>
      <rPr>
        <i/>
        <sz val="11"/>
        <color indexed="10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поз. 49/1, поз.53/2</t>
    </r>
  </si>
  <si>
    <r>
      <t xml:space="preserve">Строительство 9-ти этажных жилых домов со встроенными коммерческими помещениями (поз. 50/1, 51/1) по проспекту К.Сатпаева, в г.Усть-Каменогорске </t>
    </r>
    <r>
      <rPr>
        <i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поз. 50/1, 51/1</t>
    </r>
  </si>
  <si>
    <t>Строительство спортивного модуля в селе Маканчи Урджарского района ВКО</t>
  </si>
  <si>
    <t>Строительство 9-ти этажных жилых домов (поз.40,41) по адресу: ул. Базовая, 2 в г. Усть-Каменогорске (Без наружных инженерных сетей).</t>
  </si>
  <si>
    <t>Строительство 9-ти этажных жилых домов (поз.42,53) по адресу: ул. Базовая, 2 в г. Усть-Каменогорске (Без наружных инженерных сетей).</t>
  </si>
  <si>
    <t>Строительство 9-ти этажных жилых домов (поз.54,55) по адресу: ул. Базовая, 2 в г. Усть-Каменогорске (Без наружных инженерных сетей).</t>
  </si>
  <si>
    <t>ГУ "Управление строительства, архитектуры и градостроительства  ВКО"</t>
  </si>
  <si>
    <t>Заявка</t>
  </si>
  <si>
    <t>на изменение плана финансирования по обязательствам на 2020 год</t>
  </si>
  <si>
    <t>администратора бюджетных программ</t>
  </si>
  <si>
    <t>Строительство 9-ти этажных жилых домов (поз.40,41) по адресу: ул. Базовая, 2 в г. Усть-Каменогорске</t>
  </si>
  <si>
    <t>Строительство 9-ти этажных жилых домов (поз.42,53) по адресу: ул. Базовая, 2 в г. Усть-Каменогорске</t>
  </si>
  <si>
    <t>Строительство 9-ти этажных жилых домов (поз.54,55) по адресу: ул. Базовая, 2 в г. Усть-Каменогорске</t>
  </si>
  <si>
    <r>
      <rPr>
        <sz val="12"/>
        <rFont val="Times New Roman"/>
        <family val="1"/>
        <charset val="204"/>
      </rPr>
      <t xml:space="preserve">Строительство 9-ти этажных жилых домов со встроенными коммерческими помещениями (поз. 49/1, 53/2) по проспекту К.Сатпаева, в г.Усть-Каменогорске </t>
    </r>
    <r>
      <rPr>
        <i/>
        <sz val="12"/>
        <color indexed="10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поз. 49/1</t>
    </r>
  </si>
  <si>
    <r>
      <t xml:space="preserve">Строительство 9-ти этажных жилых домов со встроенными коммерческими помещениями (поз. 49/1, 53/2) по проспекту К.Сатпаева, в г.Усть-Каменогорске </t>
    </r>
    <r>
      <rPr>
        <i/>
        <sz val="12"/>
        <color indexed="10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поз. 53/2</t>
    </r>
  </si>
  <si>
    <r>
      <t xml:space="preserve">Строительство 9-ти этажных жилых домов со встроенными коммерческими помещениями (поз. 50/1, 51/1) по проспекту К.Сатпаева, в г.Усть-Каменогорске </t>
    </r>
    <r>
      <rPr>
        <i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поз. 50/1</t>
    </r>
  </si>
  <si>
    <t>Строительство 9-ти этажных жилых домов со встроенными коммерческими помещениями (поз. 50/1, 51/1) по проспекту К.Сатпаева, в г.Усть-Каменогорске 
поз. 51/1</t>
  </si>
  <si>
    <t>Строительство 9-ти этажных жилых домов (поз. 54/1, 54/2) по проспекту К.Сатпаева, в г. Усть-Каменогорске 
поз. 54/1,54/2</t>
  </si>
  <si>
    <t>Ауыл-Ел бесігі</t>
  </si>
  <si>
    <t>Строительство плавательного бассейна в селе Маканчи, Урджарского района</t>
  </si>
  <si>
    <t>Строительство плавательного бассейна в селе Маканчи Урджарского района ВКО</t>
  </si>
  <si>
    <t xml:space="preserve">Разработка ПСД по проекту "Строительство физкультурно-оздоровительного комплекса с плавательным бассейном в с.Бородулиха Бородулихигского района" </t>
  </si>
  <si>
    <t>Разработка ПСД «Строительство 10-ти 9-ти этажных 72-х квартирных жилых домов по г.Семей» (52-61)</t>
  </si>
  <si>
    <t>009</t>
  </si>
  <si>
    <t>Кредитование бюджетов районов (городов областного значения) на проектирование и (или) строительство жилья</t>
  </si>
  <si>
    <t>005</t>
  </si>
  <si>
    <t>За счет внутренних займов</t>
  </si>
  <si>
    <t>512</t>
  </si>
  <si>
    <t>Бюджетные кредиты местным исполнительным органам на реализацию бюджетных инвестиционных проектов</t>
  </si>
  <si>
    <t>«Строительство четырех 12-ти этажных и пяти 16-ти этажных жилых домов III класса проживания по проспекту К. Сатпаева в городе Усть -Каменогорске (Без наружных инженерных сетей)»</t>
  </si>
  <si>
    <t>«Строительство 9-ти этажных жилых домов (поз. 40,41) по адресу: ул. Базовая, 2 в г. Усть-Каменогорске» (без наружных инженерных сетей)»</t>
  </si>
  <si>
    <t xml:space="preserve">«Строительство 9-ти этажных жилых домов (поз. 42,53) по адресу: ул. Базовая, 2 в г. Усть-Каменогорске» (без наружных инженерных сетей)» </t>
  </si>
  <si>
    <t>«Строительство 9-ти этажных жилых домов (поз. 54, 55) по адресу: ул. Базовая, 2 в г. Усть-Каменогорске» (без наружных инженерных сетей)»</t>
  </si>
  <si>
    <t>«Строительство 9-ти этажных жилых домов со встроенными коммерческими помещениями (поз. 50/1, 51/1) по проспекту К. Сатпаева в г. Усть-Каменогорске, ВКО»</t>
  </si>
  <si>
    <t>«Строительство 9-ти этажных жилых домов со встроенными коммерческими помещениями (поз. 49/1, 53/2) по проспекту К. Сатпаева в г. Усть-Каменогорске, ВКО»</t>
  </si>
  <si>
    <t>«Строительство 9-ти этажного жилого дома поз. 53/1 по проспекту К. Сатпаева в г. Усть-Каменогорске, ВКО»</t>
  </si>
  <si>
    <t>" Стоительство 9-ти этажного 81 квартирного жилого дома в жилом районе Карагайлы г.Семей ВКО, жилой дом поз.2 по генеральному плану (без наружных инженерных сетей)"</t>
  </si>
  <si>
    <t xml:space="preserve"> «Строительство 9-ти этажного 54 квартирного жилого дома в жилом районе Карагайлы г. Семей ВКО, жилой дом позиция 1 по генеральному плану (без наружных инженерных сетей)» </t>
  </si>
  <si>
    <t xml:space="preserve"> «Строительство 9-ти этажного 54 квартирного жилого дома в жилом районе Карагайлы г. Семей ВКО, жилой дом позиция 3 по генеральному плану (без наружных инженерных сетей)» </t>
  </si>
  <si>
    <t xml:space="preserve"> «Строительство 9-ти этажного 72-х квартирного жилого дома в жилом районе Карагайлы г. Семей ВКО, жилой дом поз. 1»</t>
  </si>
  <si>
    <t xml:space="preserve"> «Строительство 9-ти этажного 72-х квартирного жилого дома в жилом районе Карагайлы г. Семей ВКО, жилой дом поз. 5»</t>
  </si>
  <si>
    <t xml:space="preserve"> «Разработка 20-ти проектов на строительство 9-ти этажных многоквартирных жилых домов в жилом районе Карагайлы города Семей Восточно-Казахстанской области поз. 5 (без наружных инженерных сетей)»  </t>
  </si>
  <si>
    <t xml:space="preserve">Разработка 20-ти проектов на строительство 9-ти этажных многоквартирных жилых домов в жилом районе Карагайлы города Семей Восточно-Казахстанской области поз. 6 (без наружных инженерных сетей)»  </t>
  </si>
  <si>
    <t xml:space="preserve">Разработка 20-ти проектов на строительство 9-ти этажных многоквартирных жилых домов в жилом районе Карагайлы города Семей Восточно-Казахстанской области поз. 7 (без наружных инженерных сетей)»  </t>
  </si>
  <si>
    <t xml:space="preserve">Разработка 20-ти проектов на строительство 9-ти этажных многоквартирных жилых домов в жилом районе Карагайлы города Семей Восточно-Казахстанской области поз. 8(без наружных инженерных сетей)»  </t>
  </si>
  <si>
    <t xml:space="preserve">Разработка 20-ти проектов на строительство 9-ти этажных многоквартирных жилых домов в жилом районе Карагайлы города Семей Восточно-Казахстанской области поз. 9 (без наружных инженерных сетей)»  </t>
  </si>
  <si>
    <t xml:space="preserve">Разработка 20-ти проектов на строительство 9-ти этажных многоквартирных жилых домов в жилом районе Карагайлы города Семей Восточно-Казахстанской области поз. 10  (без наружных инженерных сетей)»  </t>
  </si>
  <si>
    <t xml:space="preserve">Разработка 20-ти проектов на строительство 9-ти этажных многоквартирных жилых домов в жилом районе Карагайлы города Семей Восточно-Казахстанской области поз. 18 (без наружных инженерных сетей)»  </t>
  </si>
  <si>
    <t xml:space="preserve">Разработка 20-ти проектов на строительство 9-ти этажных многоквартирных жилых домов в жилом районе Карагайлы города Семей Восточно-Казахстанской области поз. 19(без наружных инженерных сетей)»  </t>
  </si>
  <si>
    <t>«Строительство 80-квартирного жилого дома в поселке Касыма Кайсенова Уланского района, ВКО»</t>
  </si>
  <si>
    <t>014</t>
  </si>
  <si>
    <t>Целевые трансферты на развитие бюджетам районов (городов областного значения) на проектирование и (или) строительство, реконструкцию жилья коммунального жилищного фонда</t>
  </si>
  <si>
    <t>020</t>
  </si>
  <si>
    <t>Строительство объектов сельского хозяйства</t>
  </si>
  <si>
    <t>Реконструкция здания под многопрофильную лабораторию инспекции качества в ВКО г. Усть-Каменогорск</t>
  </si>
  <si>
    <t>Строительство 5 и 7 этажных зданий общежитий на 288 мест для КГКП «Колледж бизнеса и сервиса» в г. Семей</t>
  </si>
  <si>
    <t>Строительство 9-этажного здания общежития на 244 мест для КГУ «Усть-Каменогорский колледж строительства» в г. Усть-Каменогорск ВКО</t>
  </si>
  <si>
    <t>Строительство 7 и 9 этажных зданий общежитий всего на 428 мест для КГП «Усть-Каменогорский медицинский колледж» в г. Усть-Каменогорск ВКО</t>
  </si>
  <si>
    <t xml:space="preserve">Получение вневедомственной экспертизы объектов специализированных центров обслуживания населения </t>
  </si>
  <si>
    <t>Получение вневедомственной экспертизы объектов туризма</t>
  </si>
  <si>
    <t>113</t>
  </si>
  <si>
    <t xml:space="preserve">Целевые текущие трансферты нижестоящим бюджетам за счет средств местного бюджета </t>
  </si>
  <si>
    <t>Ремонт кровли здания расположенного по адрессу ВКО, г.Усть-Каменагорск , ул Казахстан 27 (подъезды №1,3)</t>
  </si>
  <si>
    <t>Инженерно-коммуникационная инфраструктура по проспекту Каныша Сатпаева с выходом на Самарское шоссе в городе Усть-Каменогорск</t>
  </si>
  <si>
    <t>«Строительство внутриквартальных проездов № 1, №2, № 3, № 4, № 5 и  № 6 в жилом районе «Карагайлы» г. Семей»</t>
  </si>
  <si>
    <t>"Строительство магистральных сетей водоснабжения в пос.Восход г.Семей, Восточно -Казахстанской облость</t>
  </si>
  <si>
    <r>
      <t>«Строительство водопровода пос. Лодочный (Пристань) города Семей Восточно-Казахстанской области</t>
    </r>
    <r>
      <rPr>
        <b/>
        <sz val="11"/>
        <color indexed="8"/>
        <rFont val="Times New Roman"/>
        <family val="1"/>
        <charset val="204"/>
      </rPr>
      <t>».</t>
    </r>
  </si>
  <si>
    <t>Семей</t>
  </si>
  <si>
    <t>Разработка ПСД "Строительство пятиэтажного 60-квартирного в г. Алтай ВКО (привязка проекта повторного применения)"</t>
  </si>
  <si>
    <t>Разработка ПСД "Реконструкция 48-квартирного жилого дома в г. Курчатов "</t>
  </si>
  <si>
    <t xml:space="preserve">Разработка ПСД  "Строительство десяти 2-квартирных жилых домов в с. Самар Кокпектинского района" </t>
  </si>
  <si>
    <t>Разработка ПСД "Строительство 24-квартирного жилого дома  с. Катон-Карагай Катон-Карагайского района"</t>
  </si>
  <si>
    <t>Разработка ПСД "Строительство 9-ти этажных 72-квартирных жилых домов в жилом  районе Карагайлы города Семей ВКО (поз 76-100)"</t>
  </si>
  <si>
    <t>Разработка ПСД "Строительство 30-квартирного жилого дома в с. Маканчи  Урджарского района"</t>
  </si>
  <si>
    <t>Разработка ПСД "Строительтство двух 16-квартирных жилых домов в г. Калбатау Жарминского района"</t>
  </si>
  <si>
    <t>Разработка ПСД "Строительство 30 индивидуальных жилых домов в с. Акжар Тарбагатайского района" (привязка)</t>
  </si>
  <si>
    <t>Завершение строительства АБК и строительство гаража, г. Усть-Каменогорск, ул. Джека Лондона, 36»</t>
  </si>
  <si>
    <t>«Реконструкция жилого здания под административное, расположенное по адресу: улица Бунтовских, дом 16, село Курчум, Курчумский район, Восточно-Казахстанская область».</t>
  </si>
  <si>
    <t>"Строительство административного здания в поселке Глубокое Глубоковского района"</t>
  </si>
  <si>
    <t>Строительство музея Кунанбая Оскенбайулы в урочище Акшокы Каскабулакского сельского округа Абайского района ВКО</t>
  </si>
  <si>
    <t>Строительства детского сада на 140 мест в селе Маканчи Урджарского района ВКО</t>
  </si>
  <si>
    <t>339</t>
  </si>
  <si>
    <t>Текущие трансферты другим уровням государственного управления</t>
  </si>
  <si>
    <t>004</t>
  </si>
  <si>
    <t>Разработка  комплексных схем градостроительстного развития и генеральных планов населенных пунктов</t>
  </si>
  <si>
    <t>159</t>
  </si>
  <si>
    <t xml:space="preserve">Разработка комплексной схемы градостроительного планирования территории Восточно-Казахстанской области </t>
  </si>
  <si>
    <t>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</si>
</sst>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_ ;\-#,##0.0\ "/>
    <numFmt numFmtId="168" formatCode="#,##0.0"/>
    <numFmt numFmtId="169" formatCode="_-* #,##0\ _р_._-;\-* #,##0\ _р_._-;_-* &quot;-&quot;\ _р_._-;_-@_-"/>
    <numFmt numFmtId="170" formatCode="_-* #,##0.00\ _р_._-;\-* #,##0.00\ _р_._-;_-* &quot;-&quot;??\ _р_._-;_-@_-"/>
    <numFmt numFmtId="171" formatCode="_-* #,##0\ _$_-;\-* #,##0\ _$_-;_-* &quot;-&quot;\ _$_-;_-@_-"/>
    <numFmt numFmtId="172" formatCode="_-* #,##0.00\ &quot;$&quot;_-;\-* #,##0.00\ &quot;$&quot;_-;_-* &quot;-&quot;??\ &quot;$&quot;_-;_-@_-"/>
    <numFmt numFmtId="173" formatCode="General_)"/>
    <numFmt numFmtId="174" formatCode="_(* #,##0_);_(* \(#,##0\);_(* &quot;-&quot;_);_(@_)"/>
    <numFmt numFmtId="175" formatCode="_(* #,##0.00_);_(* \(#,##0.00\);_(* &quot;-&quot;??_);_(@_)"/>
    <numFmt numFmtId="176" formatCode="_-* #,##0\ _d_._-;\-* #,##0\ _d_._-;_-* &quot;-&quot;\ _d_._-;_-@_-"/>
    <numFmt numFmtId="177" formatCode="_-* #,##0.00\ _d_._-;\-* #,##0.00\ _d_._-;_-* &quot;-&quot;??\ _d_._-;_-@_-"/>
    <numFmt numFmtId="178" formatCode="#,##0.00_р_."/>
    <numFmt numFmtId="179" formatCode="0.0"/>
  </numFmts>
  <fonts count="4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0"/>
      <name val="Helv"/>
    </font>
    <font>
      <sz val="10"/>
      <name val="Courier"/>
      <family val="1"/>
      <charset val="204"/>
    </font>
    <font>
      <b/>
      <i/>
      <sz val="12"/>
      <name val="KZ 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i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i/>
      <sz val="11"/>
      <color indexed="1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 CYR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B889DB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FF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5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6" fillId="0" borderId="0"/>
    <xf numFmtId="173" fontId="9" fillId="0" borderId="0"/>
    <xf numFmtId="0" fontId="10" fillId="2" borderId="1">
      <alignment horizontal="left" vertical="top" wrapText="1"/>
    </xf>
    <xf numFmtId="0" fontId="3" fillId="0" borderId="0"/>
    <xf numFmtId="0" fontId="8" fillId="0" borderId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4" fillId="0" borderId="0">
      <alignment horizontal="left" vertical="top"/>
    </xf>
    <xf numFmtId="165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8" fillId="0" borderId="0"/>
    <xf numFmtId="0" fontId="2" fillId="0" borderId="0">
      <alignment horizontal="center"/>
    </xf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</cellStyleXfs>
  <cellXfs count="259">
    <xf numFmtId="0" fontId="0" fillId="0" borderId="0" xfId="0"/>
    <xf numFmtId="0" fontId="0" fillId="0" borderId="0" xfId="0" applyAlignment="1">
      <alignment vertical="center"/>
    </xf>
    <xf numFmtId="1" fontId="12" fillId="0" borderId="2" xfId="1" applyNumberFormat="1" applyFont="1" applyFill="1" applyBorder="1" applyAlignment="1">
      <alignment horizontal="center" vertical="center" wrapText="1"/>
    </xf>
    <xf numFmtId="49" fontId="11" fillId="5" borderId="2" xfId="1" applyNumberFormat="1" applyFont="1" applyFill="1" applyBorder="1" applyAlignment="1">
      <alignment horizontal="center" vertical="center"/>
    </xf>
    <xf numFmtId="0" fontId="1" fillId="0" borderId="0" xfId="0" applyFont="1"/>
    <xf numFmtId="0" fontId="0" fillId="4" borderId="0" xfId="0" applyFill="1"/>
    <xf numFmtId="0" fontId="0" fillId="0" borderId="0" xfId="0"/>
    <xf numFmtId="0" fontId="0" fillId="0" borderId="0" xfId="0" applyAlignment="1">
      <alignment horizontal="right" vertical="center"/>
    </xf>
    <xf numFmtId="1" fontId="12" fillId="5" borderId="2" xfId="1" applyNumberFormat="1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left" vertical="center" wrapText="1"/>
    </xf>
    <xf numFmtId="0" fontId="11" fillId="5" borderId="2" xfId="1" applyFont="1" applyFill="1" applyBorder="1" applyAlignment="1">
      <alignment horizontal="left" vertical="center" wrapText="1"/>
    </xf>
    <xf numFmtId="49" fontId="5" fillId="5" borderId="2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11" fillId="0" borderId="2" xfId="1" applyNumberFormat="1" applyFont="1" applyFill="1" applyBorder="1" applyAlignment="1">
      <alignment horizontal="center" vertical="center" wrapText="1"/>
    </xf>
    <xf numFmtId="1" fontId="11" fillId="0" borderId="0" xfId="1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168" fontId="0" fillId="0" borderId="0" xfId="0" applyNumberFormat="1"/>
    <xf numFmtId="0" fontId="0" fillId="5" borderId="0" xfId="0" applyFill="1"/>
    <xf numFmtId="0" fontId="1" fillId="5" borderId="0" xfId="0" applyFont="1" applyFill="1"/>
    <xf numFmtId="0" fontId="1" fillId="7" borderId="0" xfId="0" applyFont="1" applyFill="1"/>
    <xf numFmtId="0" fontId="16" fillId="5" borderId="0" xfId="0" applyFont="1" applyFill="1"/>
    <xf numFmtId="49" fontId="12" fillId="8" borderId="2" xfId="1" applyNumberFormat="1" applyFont="1" applyFill="1" applyBorder="1" applyAlignment="1">
      <alignment horizontal="center" vertical="center"/>
    </xf>
    <xf numFmtId="49" fontId="12" fillId="5" borderId="2" xfId="1" applyNumberFormat="1" applyFont="1" applyFill="1" applyBorder="1" applyAlignment="1">
      <alignment horizontal="center" vertical="center"/>
    </xf>
    <xf numFmtId="3" fontId="5" fillId="5" borderId="2" xfId="0" applyNumberFormat="1" applyFont="1" applyFill="1" applyBorder="1" applyAlignment="1">
      <alignment horizontal="left" vertical="center" wrapText="1"/>
    </xf>
    <xf numFmtId="0" fontId="16" fillId="4" borderId="0" xfId="0" applyFont="1" applyFill="1"/>
    <xf numFmtId="49" fontId="5" fillId="5" borderId="2" xfId="0" applyNumberFormat="1" applyFont="1" applyFill="1" applyBorder="1" applyAlignment="1">
      <alignment horizontal="left" vertical="center" wrapText="1"/>
    </xf>
    <xf numFmtId="168" fontId="11" fillId="5" borderId="2" xfId="22" applyNumberFormat="1" applyFont="1" applyFill="1" applyBorder="1" applyAlignment="1">
      <alignment horizontal="left" vertical="center" wrapText="1"/>
    </xf>
    <xf numFmtId="49" fontId="7" fillId="5" borderId="2" xfId="1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11" fillId="0" borderId="0" xfId="0" applyFont="1"/>
    <xf numFmtId="0" fontId="19" fillId="6" borderId="0" xfId="0" applyFont="1" applyFill="1" applyBorder="1" applyAlignment="1">
      <alignment horizontal="left" vertical="center" wrapText="1"/>
    </xf>
    <xf numFmtId="3" fontId="20" fillId="0" borderId="0" xfId="0" applyNumberFormat="1" applyFont="1" applyFill="1" applyBorder="1" applyAlignment="1">
      <alignment horizontal="left" vertical="center" wrapText="1"/>
    </xf>
    <xf numFmtId="0" fontId="0" fillId="4" borderId="0" xfId="0" applyFont="1" applyFill="1"/>
    <xf numFmtId="49" fontId="12" fillId="0" borderId="2" xfId="0" applyNumberFormat="1" applyFont="1" applyFill="1" applyBorder="1" applyAlignment="1">
      <alignment horizontal="center" vertical="center"/>
    </xf>
    <xf numFmtId="49" fontId="12" fillId="5" borderId="2" xfId="0" applyNumberFormat="1" applyFont="1" applyFill="1" applyBorder="1" applyAlignment="1">
      <alignment horizontal="center" vertical="center"/>
    </xf>
    <xf numFmtId="49" fontId="7" fillId="5" borderId="2" xfId="1" applyNumberFormat="1" applyFont="1" applyFill="1" applyBorder="1" applyAlignment="1">
      <alignment horizontal="center" vertical="center" wrapText="1"/>
    </xf>
    <xf numFmtId="0" fontId="21" fillId="0" borderId="0" xfId="0" applyFont="1"/>
    <xf numFmtId="0" fontId="17" fillId="0" borderId="0" xfId="0" applyFont="1"/>
    <xf numFmtId="168" fontId="17" fillId="0" borderId="0" xfId="0" applyNumberFormat="1" applyFont="1"/>
    <xf numFmtId="179" fontId="5" fillId="5" borderId="0" xfId="0" applyNumberFormat="1" applyFont="1" applyFill="1" applyBorder="1" applyAlignment="1">
      <alignment vertical="center" wrapText="1"/>
    </xf>
    <xf numFmtId="179" fontId="5" fillId="5" borderId="0" xfId="0" applyNumberFormat="1" applyFont="1" applyFill="1" applyBorder="1" applyAlignment="1">
      <alignment horizontal="left" vertical="center" wrapText="1"/>
    </xf>
    <xf numFmtId="179" fontId="5" fillId="5" borderId="2" xfId="0" applyNumberFormat="1" applyFont="1" applyFill="1" applyBorder="1" applyAlignment="1">
      <alignment horizontal="left" vertical="center" wrapText="1"/>
    </xf>
    <xf numFmtId="168" fontId="7" fillId="0" borderId="2" xfId="0" applyNumberFormat="1" applyFont="1" applyFill="1" applyBorder="1" applyAlignment="1">
      <alignment horizontal="center" vertical="center"/>
    </xf>
    <xf numFmtId="168" fontId="5" fillId="5" borderId="2" xfId="0" applyNumberFormat="1" applyFont="1" applyFill="1" applyBorder="1" applyAlignment="1">
      <alignment horizontal="center" vertical="center"/>
    </xf>
    <xf numFmtId="168" fontId="5" fillId="5" borderId="2" xfId="0" applyNumberFormat="1" applyFont="1" applyFill="1" applyBorder="1" applyAlignment="1">
      <alignment horizontal="center" vertical="center" wrapText="1"/>
    </xf>
    <xf numFmtId="168" fontId="5" fillId="5" borderId="4" xfId="0" applyNumberFormat="1" applyFont="1" applyFill="1" applyBorder="1" applyAlignment="1">
      <alignment horizontal="center" vertical="center"/>
    </xf>
    <xf numFmtId="168" fontId="7" fillId="5" borderId="2" xfId="0" applyNumberFormat="1" applyFont="1" applyFill="1" applyBorder="1" applyAlignment="1">
      <alignment horizontal="center" vertical="center"/>
    </xf>
    <xf numFmtId="168" fontId="5" fillId="0" borderId="2" xfId="0" applyNumberFormat="1" applyFont="1" applyFill="1" applyBorder="1" applyAlignment="1">
      <alignment horizontal="center" vertical="center"/>
    </xf>
    <xf numFmtId="3" fontId="22" fillId="0" borderId="0" xfId="0" applyNumberFormat="1" applyFont="1"/>
    <xf numFmtId="0" fontId="12" fillId="5" borderId="2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left" vertical="center" wrapText="1"/>
    </xf>
    <xf numFmtId="49" fontId="11" fillId="9" borderId="2" xfId="1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168" fontId="5" fillId="0" borderId="3" xfId="0" applyNumberFormat="1" applyFont="1" applyFill="1" applyBorder="1" applyAlignment="1">
      <alignment horizontal="center" vertical="center" wrapText="1"/>
    </xf>
    <xf numFmtId="0" fontId="23" fillId="0" borderId="0" xfId="0" applyFont="1"/>
    <xf numFmtId="0" fontId="0" fillId="0" borderId="0" xfId="0" applyFont="1"/>
    <xf numFmtId="168" fontId="5" fillId="5" borderId="3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68" fontId="24" fillId="5" borderId="0" xfId="1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left" vertical="center" wrapText="1"/>
    </xf>
    <xf numFmtId="0" fontId="12" fillId="3" borderId="2" xfId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11" fillId="0" borderId="2" xfId="0" applyNumberFormat="1" applyFont="1" applyFill="1" applyBorder="1" applyAlignment="1">
      <alignment horizontal="left" vertical="center" wrapText="1"/>
    </xf>
    <xf numFmtId="4" fontId="5" fillId="5" borderId="2" xfId="0" applyNumberFormat="1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4" fontId="25" fillId="0" borderId="2" xfId="0" applyNumberFormat="1" applyFont="1" applyFill="1" applyBorder="1" applyAlignment="1">
      <alignment horizontal="left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left" vertical="center" wrapText="1"/>
    </xf>
    <xf numFmtId="1" fontId="25" fillId="0" borderId="2" xfId="4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1" fontId="5" fillId="5" borderId="2" xfId="73" applyNumberFormat="1" applyFont="1" applyFill="1" applyBorder="1" applyAlignment="1">
      <alignment horizontal="left" vertical="center" wrapText="1"/>
    </xf>
    <xf numFmtId="1" fontId="12" fillId="8" borderId="2" xfId="1" applyNumberFormat="1" applyFont="1" applyFill="1" applyBorder="1" applyAlignment="1">
      <alignment horizontal="center" vertical="center" wrapText="1"/>
    </xf>
    <xf numFmtId="168" fontId="12" fillId="8" borderId="3" xfId="1" applyNumberFormat="1" applyFont="1" applyFill="1" applyBorder="1" applyAlignment="1">
      <alignment horizontal="center" vertical="center"/>
    </xf>
    <xf numFmtId="1" fontId="11" fillId="5" borderId="2" xfId="1" applyNumberFormat="1" applyFont="1" applyFill="1" applyBorder="1" applyAlignment="1">
      <alignment horizontal="center" vertical="center" wrapText="1"/>
    </xf>
    <xf numFmtId="168" fontId="5" fillId="5" borderId="2" xfId="1" applyNumberFormat="1" applyFont="1" applyFill="1" applyBorder="1" applyAlignment="1">
      <alignment horizontal="center" vertical="center"/>
    </xf>
    <xf numFmtId="168" fontId="11" fillId="5" borderId="2" xfId="1" applyNumberFormat="1" applyFont="1" applyFill="1" applyBorder="1" applyAlignment="1">
      <alignment horizontal="center" vertical="center" wrapText="1"/>
    </xf>
    <xf numFmtId="168" fontId="5" fillId="6" borderId="2" xfId="1" applyNumberFormat="1" applyFont="1" applyFill="1" applyBorder="1" applyAlignment="1">
      <alignment horizontal="center" vertical="center"/>
    </xf>
    <xf numFmtId="168" fontId="11" fillId="5" borderId="2" xfId="1" applyNumberFormat="1" applyFont="1" applyFill="1" applyBorder="1" applyAlignment="1">
      <alignment horizontal="center" vertical="center"/>
    </xf>
    <xf numFmtId="168" fontId="11" fillId="0" borderId="2" xfId="1" applyNumberFormat="1" applyFont="1" applyFill="1" applyBorder="1" applyAlignment="1">
      <alignment horizontal="center" vertical="center"/>
    </xf>
    <xf numFmtId="168" fontId="5" fillId="0" borderId="2" xfId="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168" fontId="14" fillId="9" borderId="2" xfId="1" applyNumberFormat="1" applyFont="1" applyFill="1" applyBorder="1" applyAlignment="1">
      <alignment horizontal="center" vertical="center"/>
    </xf>
    <xf numFmtId="168" fontId="14" fillId="5" borderId="2" xfId="1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68" fontId="11" fillId="0" borderId="2" xfId="1" applyNumberFormat="1" applyFont="1" applyFill="1" applyBorder="1" applyAlignment="1">
      <alignment horizontal="center" vertical="center" wrapText="1"/>
    </xf>
    <xf numFmtId="168" fontId="5" fillId="5" borderId="4" xfId="0" applyNumberFormat="1" applyFont="1" applyFill="1" applyBorder="1" applyAlignment="1">
      <alignment horizontal="center" vertical="center" wrapText="1"/>
    </xf>
    <xf numFmtId="168" fontId="5" fillId="5" borderId="2" xfId="1" applyNumberFormat="1" applyFont="1" applyFill="1" applyBorder="1" applyAlignment="1">
      <alignment horizontal="center" vertical="center" wrapText="1"/>
    </xf>
    <xf numFmtId="1" fontId="11" fillId="5" borderId="2" xfId="1" applyNumberFormat="1" applyFont="1" applyFill="1" applyBorder="1" applyAlignment="1">
      <alignment horizontal="left" vertical="center" wrapText="1"/>
    </xf>
    <xf numFmtId="1" fontId="5" fillId="5" borderId="2" xfId="1" applyNumberFormat="1" applyFont="1" applyFill="1" applyBorder="1" applyAlignment="1">
      <alignment horizontal="left" vertical="center" wrapText="1"/>
    </xf>
    <xf numFmtId="49" fontId="11" fillId="0" borderId="2" xfId="1" applyNumberFormat="1" applyFont="1" applyFill="1" applyBorder="1" applyAlignment="1">
      <alignment horizontal="left" vertical="center" wrapText="1"/>
    </xf>
    <xf numFmtId="1" fontId="12" fillId="5" borderId="2" xfId="1" applyNumberFormat="1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1" fontId="26" fillId="5" borderId="2" xfId="1" applyNumberFormat="1" applyFont="1" applyFill="1" applyBorder="1" applyAlignment="1">
      <alignment horizontal="left" vertical="center" wrapText="1"/>
    </xf>
    <xf numFmtId="179" fontId="7" fillId="5" borderId="2" xfId="0" applyNumberFormat="1" applyFont="1" applyFill="1" applyBorder="1" applyAlignment="1">
      <alignment horizontal="left" vertical="center" wrapText="1"/>
    </xf>
    <xf numFmtId="179" fontId="7" fillId="5" borderId="4" xfId="0" applyNumberFormat="1" applyFont="1" applyFill="1" applyBorder="1" applyAlignment="1">
      <alignment horizontal="left" vertical="center" wrapText="1"/>
    </xf>
    <xf numFmtId="0" fontId="11" fillId="5" borderId="4" xfId="0" applyFont="1" applyFill="1" applyBorder="1" applyAlignment="1">
      <alignment horizontal="left" vertical="center" wrapText="1"/>
    </xf>
    <xf numFmtId="0" fontId="12" fillId="5" borderId="4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1" fontId="7" fillId="5" borderId="2" xfId="0" applyNumberFormat="1" applyFont="1" applyFill="1" applyBorder="1" applyAlignment="1">
      <alignment horizontal="left" vertical="center" wrapText="1"/>
    </xf>
    <xf numFmtId="1" fontId="15" fillId="9" borderId="2" xfId="1" applyNumberFormat="1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3" fontId="7" fillId="5" borderId="2" xfId="0" applyNumberFormat="1" applyFont="1" applyFill="1" applyBorder="1" applyAlignment="1">
      <alignment horizontal="left" vertical="center" wrapText="1"/>
    </xf>
    <xf numFmtId="1" fontId="11" fillId="0" borderId="2" xfId="1" applyNumberFormat="1" applyFont="1" applyFill="1" applyBorder="1" applyAlignment="1">
      <alignment horizontal="left" vertical="center" wrapText="1"/>
    </xf>
    <xf numFmtId="1" fontId="7" fillId="5" borderId="2" xfId="1" applyNumberFormat="1" applyFont="1" applyFill="1" applyBorder="1" applyAlignment="1">
      <alignment horizontal="left" vertical="center" wrapText="1"/>
    </xf>
    <xf numFmtId="0" fontId="0" fillId="5" borderId="0" xfId="0" applyFill="1" applyAlignment="1">
      <alignment horizontal="center"/>
    </xf>
    <xf numFmtId="168" fontId="11" fillId="4" borderId="2" xfId="1" applyNumberFormat="1" applyFont="1" applyFill="1" applyBorder="1" applyAlignment="1">
      <alignment horizontal="center" vertical="center"/>
    </xf>
    <xf numFmtId="168" fontId="5" fillId="4" borderId="2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left" vertical="center" wrapText="1"/>
    </xf>
    <xf numFmtId="168" fontId="7" fillId="5" borderId="2" xfId="1" applyNumberFormat="1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/>
    </xf>
    <xf numFmtId="49" fontId="12" fillId="10" borderId="2" xfId="1" applyNumberFormat="1" applyFont="1" applyFill="1" applyBorder="1" applyAlignment="1">
      <alignment horizontal="center" vertical="center"/>
    </xf>
    <xf numFmtId="1" fontId="26" fillId="10" borderId="2" xfId="1" applyNumberFormat="1" applyFont="1" applyFill="1" applyBorder="1" applyAlignment="1">
      <alignment horizontal="left" vertical="center" wrapText="1"/>
    </xf>
    <xf numFmtId="168" fontId="25" fillId="10" borderId="2" xfId="1" applyNumberFormat="1" applyFont="1" applyFill="1" applyBorder="1" applyAlignment="1">
      <alignment horizontal="center" vertical="center"/>
    </xf>
    <xf numFmtId="0" fontId="26" fillId="10" borderId="2" xfId="1" applyFont="1" applyFill="1" applyBorder="1" applyAlignment="1">
      <alignment horizontal="left" vertical="center" wrapText="1"/>
    </xf>
    <xf numFmtId="0" fontId="28" fillId="5" borderId="0" xfId="0" applyFont="1" applyFill="1"/>
    <xf numFmtId="0" fontId="27" fillId="5" borderId="0" xfId="0" applyFont="1" applyFill="1" applyAlignment="1">
      <alignment horizontal="center"/>
    </xf>
    <xf numFmtId="0" fontId="29" fillId="5" borderId="0" xfId="0" applyFont="1" applyFill="1" applyAlignment="1">
      <alignment horizontal="center"/>
    </xf>
    <xf numFmtId="0" fontId="12" fillId="5" borderId="2" xfId="1" applyFont="1" applyFill="1" applyBorder="1" applyAlignment="1">
      <alignment horizontal="center" vertical="center" wrapText="1"/>
    </xf>
    <xf numFmtId="1" fontId="12" fillId="5" borderId="2" xfId="1" applyNumberFormat="1" applyFont="1" applyFill="1" applyBorder="1" applyAlignment="1">
      <alignment vertical="center" wrapText="1"/>
    </xf>
    <xf numFmtId="168" fontId="12" fillId="5" borderId="3" xfId="1" applyNumberFormat="1" applyFont="1" applyFill="1" applyBorder="1" applyAlignment="1">
      <alignment horizontal="right" vertical="center"/>
    </xf>
    <xf numFmtId="0" fontId="0" fillId="5" borderId="2" xfId="0" applyFill="1" applyBorder="1"/>
    <xf numFmtId="1" fontId="11" fillId="5" borderId="2" xfId="1" applyNumberFormat="1" applyFont="1" applyFill="1" applyBorder="1" applyAlignment="1">
      <alignment vertical="center" wrapText="1"/>
    </xf>
    <xf numFmtId="168" fontId="5" fillId="5" borderId="2" xfId="1" applyNumberFormat="1" applyFont="1" applyFill="1" applyBorder="1" applyAlignment="1">
      <alignment horizontal="right" vertical="center"/>
    </xf>
    <xf numFmtId="168" fontId="11" fillId="5" borderId="2" xfId="1" applyNumberFormat="1" applyFont="1" applyFill="1" applyBorder="1" applyAlignment="1">
      <alignment horizontal="right" vertical="center"/>
    </xf>
    <xf numFmtId="4" fontId="29" fillId="0" borderId="2" xfId="0" applyNumberFormat="1" applyFont="1" applyFill="1" applyBorder="1" applyAlignment="1">
      <alignment horizontal="left" vertical="center" wrapText="1"/>
    </xf>
    <xf numFmtId="168" fontId="11" fillId="0" borderId="2" xfId="1" applyNumberFormat="1" applyFont="1" applyFill="1" applyBorder="1" applyAlignment="1">
      <alignment horizontal="right" vertical="center"/>
    </xf>
    <xf numFmtId="168" fontId="5" fillId="0" borderId="2" xfId="1" applyNumberFormat="1" applyFont="1" applyFill="1" applyBorder="1" applyAlignment="1">
      <alignment horizontal="right" vertical="center"/>
    </xf>
    <xf numFmtId="0" fontId="5" fillId="0" borderId="2" xfId="0" applyFont="1" applyFill="1" applyBorder="1"/>
    <xf numFmtId="168" fontId="5" fillId="5" borderId="2" xfId="0" applyNumberFormat="1" applyFont="1" applyFill="1" applyBorder="1" applyAlignment="1">
      <alignment horizontal="right" vertical="center" wrapText="1"/>
    </xf>
    <xf numFmtId="168" fontId="5" fillId="0" borderId="2" xfId="0" applyNumberFormat="1" applyFont="1" applyFill="1" applyBorder="1" applyAlignment="1">
      <alignment vertical="center"/>
    </xf>
    <xf numFmtId="168" fontId="5" fillId="0" borderId="5" xfId="0" applyNumberFormat="1" applyFont="1" applyFill="1" applyBorder="1" applyAlignment="1">
      <alignment vertical="center"/>
    </xf>
    <xf numFmtId="168" fontId="5" fillId="5" borderId="2" xfId="0" applyNumberFormat="1" applyFont="1" applyFill="1" applyBorder="1" applyAlignment="1">
      <alignment vertical="center"/>
    </xf>
    <xf numFmtId="1" fontId="5" fillId="5" borderId="2" xfId="1" applyNumberFormat="1" applyFont="1" applyFill="1" applyBorder="1" applyAlignment="1">
      <alignment vertical="center" wrapText="1"/>
    </xf>
    <xf numFmtId="0" fontId="29" fillId="0" borderId="2" xfId="0" applyFont="1" applyFill="1" applyBorder="1" applyAlignment="1">
      <alignment horizontal="left" vertical="center" wrapText="1"/>
    </xf>
    <xf numFmtId="49" fontId="11" fillId="0" borderId="2" xfId="1" applyNumberFormat="1" applyFont="1" applyFill="1" applyBorder="1" applyAlignment="1">
      <alignment vertical="center" wrapText="1"/>
    </xf>
    <xf numFmtId="4" fontId="30" fillId="0" borderId="2" xfId="0" applyNumberFormat="1" applyFont="1" applyFill="1" applyBorder="1" applyAlignment="1">
      <alignment horizontal="left" vertical="center" wrapText="1"/>
    </xf>
    <xf numFmtId="168" fontId="11" fillId="5" borderId="4" xfId="1" applyNumberFormat="1" applyFont="1" applyFill="1" applyBorder="1" applyAlignment="1">
      <alignment horizontal="right" vertical="center"/>
    </xf>
    <xf numFmtId="168" fontId="11" fillId="5" borderId="6" xfId="1" applyNumberFormat="1" applyFont="1" applyFill="1" applyBorder="1" applyAlignment="1">
      <alignment horizontal="right" vertical="center"/>
    </xf>
    <xf numFmtId="168" fontId="11" fillId="5" borderId="0" xfId="1" applyNumberFormat="1" applyFont="1" applyFill="1" applyBorder="1" applyAlignment="1">
      <alignment horizontal="right" vertical="center"/>
    </xf>
    <xf numFmtId="168" fontId="11" fillId="5" borderId="3" xfId="1" applyNumberFormat="1" applyFont="1" applyFill="1" applyBorder="1" applyAlignment="1">
      <alignment horizontal="right" vertical="center"/>
    </xf>
    <xf numFmtId="4" fontId="29" fillId="5" borderId="2" xfId="0" applyNumberFormat="1" applyFont="1" applyFill="1" applyBorder="1" applyAlignment="1">
      <alignment horizontal="left" vertical="center" wrapText="1"/>
    </xf>
    <xf numFmtId="1" fontId="26" fillId="5" borderId="2" xfId="1" applyNumberFormat="1" applyFont="1" applyFill="1" applyBorder="1" applyAlignment="1">
      <alignment vertical="center" wrapText="1"/>
    </xf>
    <xf numFmtId="168" fontId="25" fillId="5" borderId="2" xfId="1" applyNumberFormat="1" applyFont="1" applyFill="1" applyBorder="1" applyAlignment="1">
      <alignment horizontal="right" vertical="center"/>
    </xf>
    <xf numFmtId="0" fontId="31" fillId="0" borderId="2" xfId="0" applyFont="1" applyFill="1" applyBorder="1" applyAlignment="1">
      <alignment horizontal="left" vertical="center" wrapText="1"/>
    </xf>
    <xf numFmtId="4" fontId="31" fillId="0" borderId="2" xfId="0" applyNumberFormat="1" applyFont="1" applyFill="1" applyBorder="1" applyAlignment="1">
      <alignment horizontal="left" vertical="center" wrapText="1"/>
    </xf>
    <xf numFmtId="0" fontId="32" fillId="5" borderId="2" xfId="1" applyFont="1" applyFill="1" applyBorder="1" applyAlignment="1">
      <alignment horizontal="left" vertical="center" wrapText="1"/>
    </xf>
    <xf numFmtId="1" fontId="29" fillId="5" borderId="2" xfId="73" applyNumberFormat="1" applyFont="1" applyFill="1" applyBorder="1" applyAlignment="1">
      <alignment horizontal="left" vertical="top" wrapText="1"/>
    </xf>
    <xf numFmtId="1" fontId="30" fillId="5" borderId="2" xfId="1" applyNumberFormat="1" applyFont="1" applyFill="1" applyBorder="1" applyAlignment="1">
      <alignment vertical="center" wrapText="1"/>
    </xf>
    <xf numFmtId="0" fontId="29" fillId="5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center" vertical="center" wrapText="1"/>
    </xf>
    <xf numFmtId="49" fontId="35" fillId="0" borderId="4" xfId="0" applyNumberFormat="1" applyFont="1" applyFill="1" applyBorder="1" applyAlignment="1">
      <alignment horizontal="center" vertical="center" wrapText="1"/>
    </xf>
    <xf numFmtId="1" fontId="35" fillId="0" borderId="2" xfId="0" applyNumberFormat="1" applyFont="1" applyFill="1" applyBorder="1" applyAlignment="1">
      <alignment horizontal="left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49" fontId="35" fillId="0" borderId="2" xfId="0" applyNumberFormat="1" applyFont="1" applyFill="1" applyBorder="1" applyAlignment="1">
      <alignment horizontal="center" vertical="center" wrapText="1"/>
    </xf>
    <xf numFmtId="179" fontId="5" fillId="5" borderId="2" xfId="0" applyNumberFormat="1" applyFont="1" applyFill="1" applyBorder="1" applyAlignment="1">
      <alignment vertical="center" wrapText="1"/>
    </xf>
    <xf numFmtId="179" fontId="7" fillId="5" borderId="2" xfId="0" applyNumberFormat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wrapText="1"/>
    </xf>
    <xf numFmtId="179" fontId="7" fillId="5" borderId="4" xfId="0" applyNumberFormat="1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wrapText="1"/>
    </xf>
    <xf numFmtId="0" fontId="12" fillId="5" borderId="4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wrapText="1"/>
    </xf>
    <xf numFmtId="0" fontId="12" fillId="5" borderId="2" xfId="0" applyFont="1" applyFill="1" applyBorder="1" applyAlignment="1">
      <alignment wrapText="1"/>
    </xf>
    <xf numFmtId="0" fontId="12" fillId="5" borderId="2" xfId="0" applyFont="1" applyFill="1" applyBorder="1" applyAlignment="1">
      <alignment horizontal="center" wrapText="1"/>
    </xf>
    <xf numFmtId="0" fontId="11" fillId="5" borderId="2" xfId="0" applyFont="1" applyFill="1" applyBorder="1" applyAlignment="1">
      <alignment horizontal="left" wrapText="1"/>
    </xf>
    <xf numFmtId="0" fontId="7" fillId="5" borderId="3" xfId="0" applyFont="1" applyFill="1" applyBorder="1" applyAlignment="1">
      <alignment horizontal="center" vertical="center" wrapText="1"/>
    </xf>
    <xf numFmtId="168" fontId="11" fillId="4" borderId="2" xfId="1" applyNumberFormat="1" applyFont="1" applyFill="1" applyBorder="1" applyAlignment="1">
      <alignment horizontal="right" vertical="center"/>
    </xf>
    <xf numFmtId="1" fontId="7" fillId="5" borderId="2" xfId="0" applyNumberFormat="1" applyFont="1" applyFill="1" applyBorder="1" applyAlignment="1">
      <alignment horizontal="center" vertical="center" wrapText="1"/>
    </xf>
    <xf numFmtId="1" fontId="31" fillId="0" borderId="2" xfId="40" applyNumberFormat="1" applyFont="1" applyFill="1" applyBorder="1" applyAlignment="1">
      <alignment horizontal="left" vertical="center" wrapText="1"/>
    </xf>
    <xf numFmtId="168" fontId="14" fillId="5" borderId="2" xfId="1" applyNumberFormat="1" applyFont="1" applyFill="1" applyBorder="1" applyAlignment="1">
      <alignment horizontal="right" vertical="center"/>
    </xf>
    <xf numFmtId="0" fontId="36" fillId="0" borderId="2" xfId="0" applyFont="1" applyFill="1" applyBorder="1"/>
    <xf numFmtId="49" fontId="35" fillId="0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168" fontId="5" fillId="6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5" borderId="2" xfId="0" applyFont="1" applyFill="1" applyBorder="1" applyAlignment="1">
      <alignment vertical="top" wrapText="1"/>
    </xf>
    <xf numFmtId="3" fontId="7" fillId="5" borderId="2" xfId="0" applyNumberFormat="1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6" fillId="5" borderId="2" xfId="0" applyFont="1" applyFill="1" applyBorder="1"/>
    <xf numFmtId="0" fontId="0" fillId="5" borderId="2" xfId="0" applyFont="1" applyFill="1" applyBorder="1"/>
    <xf numFmtId="0" fontId="0" fillId="5" borderId="0" xfId="0" applyFont="1" applyFill="1"/>
    <xf numFmtId="1" fontId="27" fillId="5" borderId="2" xfId="0" applyNumberFormat="1" applyFont="1" applyFill="1" applyBorder="1" applyAlignment="1">
      <alignment horizontal="center" vertical="center" wrapText="1"/>
    </xf>
    <xf numFmtId="168" fontId="5" fillId="4" borderId="2" xfId="1" applyNumberFormat="1" applyFont="1" applyFill="1" applyBorder="1" applyAlignment="1">
      <alignment horizontal="right" vertical="center"/>
    </xf>
    <xf numFmtId="168" fontId="11" fillId="0" borderId="2" xfId="1" applyNumberFormat="1" applyFont="1" applyFill="1" applyBorder="1" applyAlignment="1">
      <alignment horizontal="right" vertical="center" wrapText="1"/>
    </xf>
    <xf numFmtId="1" fontId="11" fillId="0" borderId="2" xfId="1" applyNumberFormat="1" applyFont="1" applyFill="1" applyBorder="1" applyAlignment="1">
      <alignment vertical="center" wrapText="1"/>
    </xf>
    <xf numFmtId="168" fontId="11" fillId="6" borderId="2" xfId="1" applyNumberFormat="1" applyFont="1" applyFill="1" applyBorder="1" applyAlignment="1">
      <alignment horizontal="right" vertical="center" wrapText="1"/>
    </xf>
    <xf numFmtId="1" fontId="7" fillId="5" borderId="2" xfId="1" applyNumberFormat="1" applyFont="1" applyFill="1" applyBorder="1" applyAlignment="1">
      <alignment horizontal="center" vertical="center" wrapText="1"/>
    </xf>
    <xf numFmtId="168" fontId="5" fillId="5" borderId="4" xfId="0" applyNumberFormat="1" applyFont="1" applyFill="1" applyBorder="1" applyAlignment="1">
      <alignment horizontal="right" vertical="center" wrapText="1"/>
    </xf>
    <xf numFmtId="1" fontId="32" fillId="5" borderId="2" xfId="1" applyNumberFormat="1" applyFont="1" applyFill="1" applyBorder="1" applyAlignment="1">
      <alignment vertical="center" wrapText="1"/>
    </xf>
    <xf numFmtId="3" fontId="29" fillId="5" borderId="2" xfId="0" applyNumberFormat="1" applyFont="1" applyFill="1" applyBorder="1" applyAlignment="1">
      <alignment horizontal="left" vertical="center" wrapText="1"/>
    </xf>
    <xf numFmtId="168" fontId="5" fillId="5" borderId="2" xfId="1" applyNumberFormat="1" applyFont="1" applyFill="1" applyBorder="1" applyAlignment="1">
      <alignment horizontal="right" vertical="center" wrapText="1"/>
    </xf>
    <xf numFmtId="168" fontId="5" fillId="4" borderId="2" xfId="1" applyNumberFormat="1" applyFont="1" applyFill="1" applyBorder="1" applyAlignment="1">
      <alignment horizontal="right" vertical="center" wrapText="1"/>
    </xf>
    <xf numFmtId="0" fontId="5" fillId="5" borderId="2" xfId="1" applyFont="1" applyFill="1" applyBorder="1" applyAlignment="1">
      <alignment vertical="center" wrapText="1"/>
    </xf>
    <xf numFmtId="49" fontId="5" fillId="5" borderId="2" xfId="1" applyNumberFormat="1" applyFont="1" applyFill="1" applyBorder="1" applyAlignment="1">
      <alignment horizontal="center" vertical="center"/>
    </xf>
    <xf numFmtId="49" fontId="7" fillId="5" borderId="2" xfId="0" applyNumberFormat="1" applyFont="1" applyFill="1" applyBorder="1" applyAlignment="1">
      <alignment horizontal="center" vertical="center"/>
    </xf>
    <xf numFmtId="1" fontId="7" fillId="0" borderId="2" xfId="1" applyNumberFormat="1" applyFont="1" applyFill="1" applyBorder="1" applyAlignment="1">
      <alignment horizontal="center" vertical="center" wrapText="1"/>
    </xf>
    <xf numFmtId="1" fontId="5" fillId="0" borderId="2" xfId="1" applyNumberFormat="1" applyFont="1" applyFill="1" applyBorder="1" applyAlignment="1">
      <alignment horizontal="center" vertical="center" wrapText="1"/>
    </xf>
    <xf numFmtId="1" fontId="5" fillId="5" borderId="2" xfId="1" applyNumberFormat="1" applyFont="1" applyFill="1" applyBorder="1" applyAlignment="1">
      <alignment horizontal="center" vertical="center" wrapText="1"/>
    </xf>
    <xf numFmtId="0" fontId="37" fillId="5" borderId="2" xfId="0" applyFont="1" applyFill="1" applyBorder="1" applyAlignment="1">
      <alignment horizontal="center" vertical="center"/>
    </xf>
    <xf numFmtId="0" fontId="38" fillId="5" borderId="2" xfId="0" applyFont="1" applyFill="1" applyBorder="1" applyAlignment="1">
      <alignment horizontal="center" vertical="center"/>
    </xf>
    <xf numFmtId="49" fontId="36" fillId="0" borderId="2" xfId="0" applyNumberFormat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168" fontId="5" fillId="5" borderId="5" xfId="0" applyNumberFormat="1" applyFont="1" applyFill="1" applyBorder="1" applyAlignment="1">
      <alignment horizontal="center" vertical="center"/>
    </xf>
    <xf numFmtId="0" fontId="38" fillId="5" borderId="0" xfId="0" applyFont="1" applyFill="1"/>
    <xf numFmtId="168" fontId="5" fillId="0" borderId="2" xfId="0" applyNumberFormat="1" applyFont="1" applyFill="1" applyBorder="1" applyAlignment="1">
      <alignment horizontal="center" vertical="center" wrapText="1"/>
    </xf>
    <xf numFmtId="168" fontId="5" fillId="10" borderId="2" xfId="1" applyNumberFormat="1" applyFont="1" applyFill="1" applyBorder="1" applyAlignment="1">
      <alignment horizontal="center" vertical="center" wrapText="1"/>
    </xf>
    <xf numFmtId="168" fontId="5" fillId="11" borderId="2" xfId="1" applyNumberFormat="1" applyFont="1" applyFill="1" applyBorder="1" applyAlignment="1">
      <alignment horizontal="center" vertical="center"/>
    </xf>
    <xf numFmtId="168" fontId="11" fillId="11" borderId="2" xfId="1" applyNumberFormat="1" applyFont="1" applyFill="1" applyBorder="1" applyAlignment="1">
      <alignment horizontal="center" vertical="center"/>
    </xf>
    <xf numFmtId="168" fontId="11" fillId="12" borderId="2" xfId="1" applyNumberFormat="1" applyFont="1" applyFill="1" applyBorder="1" applyAlignment="1">
      <alignment horizontal="center" vertical="center"/>
    </xf>
    <xf numFmtId="168" fontId="5" fillId="12" borderId="2" xfId="1" applyNumberFormat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 wrapText="1"/>
    </xf>
    <xf numFmtId="1" fontId="11" fillId="5" borderId="2" xfId="30" applyNumberFormat="1" applyFont="1" applyFill="1" applyBorder="1" applyAlignment="1">
      <alignment vertical="center" wrapText="1"/>
    </xf>
    <xf numFmtId="0" fontId="5" fillId="5" borderId="4" xfId="22" applyFont="1" applyFill="1" applyBorder="1" applyAlignment="1">
      <alignment horizontal="left" vertical="center" wrapText="1"/>
    </xf>
    <xf numFmtId="0" fontId="5" fillId="5" borderId="2" xfId="22" applyFont="1" applyFill="1" applyBorder="1" applyAlignment="1">
      <alignment horizontal="left" vertical="center" wrapText="1"/>
    </xf>
    <xf numFmtId="0" fontId="5" fillId="0" borderId="2" xfId="22" applyFont="1" applyFill="1" applyBorder="1" applyAlignment="1">
      <alignment horizontal="left" vertical="center" wrapText="1"/>
    </xf>
    <xf numFmtId="0" fontId="39" fillId="5" borderId="2" xfId="0" applyFont="1" applyFill="1" applyBorder="1" applyAlignment="1">
      <alignment horizontal="center"/>
    </xf>
    <xf numFmtId="0" fontId="0" fillId="0" borderId="2" xfId="0" applyFill="1" applyBorder="1"/>
    <xf numFmtId="0" fontId="0" fillId="0" borderId="0" xfId="0" applyFill="1"/>
    <xf numFmtId="49" fontId="11" fillId="5" borderId="2" xfId="0" applyNumberFormat="1" applyFont="1" applyFill="1" applyBorder="1" applyAlignment="1">
      <alignment horizontal="center" vertical="center"/>
    </xf>
    <xf numFmtId="0" fontId="39" fillId="5" borderId="2" xfId="0" applyFont="1" applyFill="1" applyBorder="1"/>
    <xf numFmtId="0" fontId="40" fillId="0" borderId="2" xfId="0" applyFont="1" applyBorder="1" applyAlignment="1">
      <alignment horizontal="left" vertical="center" wrapText="1"/>
    </xf>
    <xf numFmtId="0" fontId="0" fillId="5" borderId="2" xfId="0" applyFill="1" applyBorder="1" applyAlignment="1">
      <alignment horizontal="center"/>
    </xf>
    <xf numFmtId="49" fontId="7" fillId="5" borderId="2" xfId="1" applyNumberFormat="1" applyFont="1" applyFill="1" applyBorder="1" applyAlignment="1">
      <alignment vertical="center" wrapText="1"/>
    </xf>
    <xf numFmtId="0" fontId="40" fillId="0" borderId="0" xfId="0" applyFont="1" applyAlignment="1">
      <alignment horizontal="justify" vertical="center"/>
    </xf>
    <xf numFmtId="0" fontId="11" fillId="0" borderId="2" xfId="0" applyFont="1" applyBorder="1" applyAlignment="1">
      <alignment horizontal="justify" vertical="center"/>
    </xf>
    <xf numFmtId="0" fontId="1" fillId="5" borderId="2" xfId="0" applyFont="1" applyFill="1" applyBorder="1"/>
    <xf numFmtId="0" fontId="40" fillId="5" borderId="2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justify" vertical="center"/>
    </xf>
    <xf numFmtId="0" fontId="40" fillId="5" borderId="0" xfId="0" applyFont="1" applyFill="1" applyAlignment="1">
      <alignment horizontal="justify" vertical="center"/>
    </xf>
    <xf numFmtId="168" fontId="11" fillId="5" borderId="2" xfId="0" applyNumberFormat="1" applyFont="1" applyFill="1" applyBorder="1" applyAlignment="1">
      <alignment horizontal="center" vertical="center" wrapText="1"/>
    </xf>
    <xf numFmtId="1" fontId="5" fillId="5" borderId="2" xfId="73" applyNumberFormat="1" applyFont="1" applyFill="1" applyBorder="1" applyAlignment="1">
      <alignment horizontal="left" vertical="top" wrapText="1"/>
    </xf>
    <xf numFmtId="4" fontId="11" fillId="5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/>
    <xf numFmtId="0" fontId="1" fillId="0" borderId="0" xfId="0" applyFont="1" applyFill="1"/>
    <xf numFmtId="0" fontId="1" fillId="4" borderId="0" xfId="0" applyFont="1" applyFill="1"/>
    <xf numFmtId="0" fontId="1" fillId="5" borderId="2" xfId="0" applyFont="1" applyFill="1" applyBorder="1" applyAlignment="1">
      <alignment horizontal="center"/>
    </xf>
    <xf numFmtId="49" fontId="11" fillId="0" borderId="2" xfId="1" applyNumberFormat="1" applyFont="1" applyFill="1" applyBorder="1" applyAlignment="1">
      <alignment horizontal="center" vertical="center"/>
    </xf>
    <xf numFmtId="49" fontId="12" fillId="0" borderId="2" xfId="1" applyNumberFormat="1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wrapText="1"/>
    </xf>
    <xf numFmtId="168" fontId="11" fillId="0" borderId="3" xfId="1" applyNumberFormat="1" applyFont="1" applyFill="1" applyBorder="1" applyAlignment="1">
      <alignment horizontal="center" vertical="center"/>
    </xf>
    <xf numFmtId="168" fontId="11" fillId="5" borderId="3" xfId="1" applyNumberFormat="1" applyFont="1" applyFill="1" applyBorder="1" applyAlignment="1">
      <alignment horizontal="center" vertical="center"/>
    </xf>
    <xf numFmtId="0" fontId="0" fillId="0" borderId="0" xfId="0" applyFont="1" applyFill="1"/>
    <xf numFmtId="3" fontId="5" fillId="0" borderId="2" xfId="0" applyNumberFormat="1" applyFont="1" applyFill="1" applyBorder="1" applyAlignment="1">
      <alignment vertical="center" wrapText="1"/>
    </xf>
    <xf numFmtId="49" fontId="12" fillId="3" borderId="2" xfId="1" applyNumberFormat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left" vertical="center"/>
    </xf>
    <xf numFmtId="0" fontId="27" fillId="5" borderId="0" xfId="0" applyFont="1" applyFill="1" applyAlignment="1">
      <alignment horizontal="center"/>
    </xf>
    <xf numFmtId="0" fontId="29" fillId="5" borderId="0" xfId="0" applyFont="1" applyFill="1" applyAlignment="1">
      <alignment horizontal="center"/>
    </xf>
    <xf numFmtId="49" fontId="12" fillId="5" borderId="2" xfId="1" applyNumberFormat="1" applyFont="1" applyFill="1" applyBorder="1" applyAlignment="1">
      <alignment horizontal="center" vertical="center" wrapText="1"/>
    </xf>
    <xf numFmtId="0" fontId="12" fillId="5" borderId="4" xfId="1" applyFont="1" applyFill="1" applyBorder="1" applyAlignment="1">
      <alignment horizontal="center" vertical="center" wrapText="1"/>
    </xf>
    <xf numFmtId="0" fontId="12" fillId="5" borderId="3" xfId="1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</cellXfs>
  <cellStyles count="75">
    <cellStyle name="Comma [0]_irl tel sep5" xfId="2"/>
    <cellStyle name="Comma_irl tel sep5" xfId="3"/>
    <cellStyle name="Currency [0]_irl tel sep5" xfId="4"/>
    <cellStyle name="Currency_irl tel sep5" xfId="5"/>
    <cellStyle name="Excel Built-in Normal" xfId="6"/>
    <cellStyle name="Iau?iue_ndoa95-96" xfId="7"/>
    <cellStyle name="Name1" xfId="8"/>
    <cellStyle name="Normal_irl tel sep5" xfId="9"/>
    <cellStyle name="normбlnм_laroux" xfId="10"/>
    <cellStyle name="Nun??c [0]_alaedla" xfId="11"/>
    <cellStyle name="Nun??c_alaedla" xfId="12"/>
    <cellStyle name="Ociriniaue [0]_1999 dreiiu" xfId="13"/>
    <cellStyle name="Ociriniaue_1999 dreiiu" xfId="14"/>
    <cellStyle name="S4" xfId="15"/>
    <cellStyle name="Денежный 2" xfId="16"/>
    <cellStyle name="Обычный" xfId="0" builtinId="0"/>
    <cellStyle name="Обычный 10" xfId="17"/>
    <cellStyle name="Обычный 10 10 3 2" xfId="73"/>
    <cellStyle name="Обычный 10 17" xfId="74"/>
    <cellStyle name="Обычный 10 2" xfId="18"/>
    <cellStyle name="Обычный 10 3" xfId="19"/>
    <cellStyle name="Обычный 10 4" xfId="20"/>
    <cellStyle name="Обычный 12" xfId="47"/>
    <cellStyle name="Обычный 13" xfId="48"/>
    <cellStyle name="Обычный 15" xfId="49"/>
    <cellStyle name="Обычный 2" xfId="1"/>
    <cellStyle name="Обычный 2 2" xfId="21"/>
    <cellStyle name="Обычный 2 2 2" xfId="22"/>
    <cellStyle name="Обычный 2 2 3" xfId="45"/>
    <cellStyle name="Обычный 2 2 4" xfId="43"/>
    <cellStyle name="Обычный 2 3" xfId="44"/>
    <cellStyle name="Обычный 2 4" xfId="46"/>
    <cellStyle name="Обычный 3" xfId="23"/>
    <cellStyle name="Обычный 3 2" xfId="24"/>
    <cellStyle name="Обычный 4" xfId="25"/>
    <cellStyle name="Обычный 4 10" xfId="61"/>
    <cellStyle name="Обычный 4 11" xfId="64"/>
    <cellStyle name="Обычный 4 12" xfId="66"/>
    <cellStyle name="Обычный 4 13" xfId="68"/>
    <cellStyle name="Обычный 4 14" xfId="70"/>
    <cellStyle name="Обычный 4 2" xfId="26"/>
    <cellStyle name="Обычный 4 2 2" xfId="27"/>
    <cellStyle name="Обычный 4 2 3" xfId="28"/>
    <cellStyle name="Обычный 4 3" xfId="29"/>
    <cellStyle name="Обычный 4 4" xfId="50"/>
    <cellStyle name="Обычный 4 5" xfId="54"/>
    <cellStyle name="Обычный 4 6" xfId="53"/>
    <cellStyle name="Обычный 4 7" xfId="56"/>
    <cellStyle name="Обычный 4 8" xfId="59"/>
    <cellStyle name="Обычный 4 9" xfId="62"/>
    <cellStyle name="Обычный 5" xfId="42"/>
    <cellStyle name="Обычный 6" xfId="30"/>
    <cellStyle name="Обычный 6 10" xfId="69"/>
    <cellStyle name="Обычный 6 11" xfId="71"/>
    <cellStyle name="Обычный 6 12" xfId="72"/>
    <cellStyle name="Обычный 6 2" xfId="51"/>
    <cellStyle name="Обычный 6 3" xfId="55"/>
    <cellStyle name="Обычный 6 4" xfId="57"/>
    <cellStyle name="Обычный 6 5" xfId="58"/>
    <cellStyle name="Обычный 6 6" xfId="60"/>
    <cellStyle name="Обычный 6 7" xfId="63"/>
    <cellStyle name="Обычный 6 8" xfId="65"/>
    <cellStyle name="Обычный 6 9" xfId="67"/>
    <cellStyle name="Обычный 7" xfId="52"/>
    <cellStyle name="Обычный 7 2" xfId="31"/>
    <cellStyle name="Обычный 7 3" xfId="32"/>
    <cellStyle name="Обычный 9" xfId="33"/>
    <cellStyle name="Стиль 1" xfId="34"/>
    <cellStyle name="Стиль 1 2" xfId="35"/>
    <cellStyle name="Тысячи [0]_01.01.96" xfId="36"/>
    <cellStyle name="Тысячи_01.01.96" xfId="37"/>
    <cellStyle name="Финансовый 2" xfId="38"/>
    <cellStyle name="Финансовый 2 2" xfId="39"/>
    <cellStyle name="Финансовый 3" xfId="40"/>
    <cellStyle name="Финансовый 5" xfId="41"/>
  </cellStyles>
  <dxfs count="0"/>
  <tableStyles count="0" defaultTableStyle="TableStyleMedium9" defaultPivotStyle="PivotStyleLight16"/>
  <colors>
    <mruColors>
      <color rgb="FF00FF00"/>
      <color rgb="FF99FF66"/>
      <color rgb="FFB889DB"/>
      <color rgb="FFFF99FF"/>
      <color rgb="FF62ECFA"/>
      <color rgb="FF00FFFF"/>
      <color rgb="FFFF6699"/>
      <color rgb="FFCC99FF"/>
      <color rgb="FFCCFF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" name="Text Box 387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" name="Text Box 388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" name="Text Box 389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" name="Text Box 390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" name="Text Box 391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" name="Text Box 392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" name="Text Box 393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" name="Text Box 394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" name="Text Box 395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" name="Text Box 396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" name="Text Box 397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" name="Text Box 398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" name="Text Box 399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" name="Text Box 400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" name="Text Box 401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" name="Text Box 402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" name="Text Box 403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" name="Text Box 404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" name="Text Box 405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" name="Text Box 406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" name="Text Box 407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3" name="Text Box 408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4" name="Text Box 409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5" name="Text Box 410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6" name="Text Box 411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7" name="Text Box 412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8" name="Text Box 413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9" name="Text Box 414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0" name="Text Box 415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1" name="Text Box 416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2" name="Text Box 417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3" name="Text Box 418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4" name="Text Box 419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5" name="Text Box 420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6" name="Text Box 421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7" name="Text Box 422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8" name="Text Box 423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9" name="Text Box 424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0" name="Text Box 425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1" name="Text Box 426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2" name="Text Box 427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3" name="Text Box 428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4" name="Text Box 429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5" name="Text Box 430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6" name="Text Box 431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7" name="Text Box 432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8" name="Text Box 433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9" name="Text Box 434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0" name="Text Box 435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1" name="Text Box 436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2" name="Text Box 437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3" name="Text Box 438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4" name="Text Box 439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5" name="Text Box 440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6" name="Text Box 441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7" name="Text Box 442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8" name="Text Box 443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9" name="Text Box 444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0" name="Text Box 445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1" name="Text Box 446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2" name="Text Box 447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3" name="Text Box 448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4" name="Text Box 449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5" name="Text Box 450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6" name="Text Box 451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7" name="Text Box 452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8" name="Text Box 453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9" name="Text Box 454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0" name="Text Box 455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1" name="Text Box 456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2" name="Text Box 457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3" name="Text Box 458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4" name="Text Box 459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5" name="Text Box 460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6" name="Text Box 461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7" name="Text Box 462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8" name="Text Box 463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9" name="Text Box 464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0" name="Text Box 465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1" name="Text Box 466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2" name="Text Box 467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3" name="Text Box 468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4" name="Text Box 469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5" name="Text Box 470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6" name="Text Box 471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7" name="Text Box 472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8" name="Text Box 473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9" name="Text Box 474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0" name="Text Box 475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1" name="Text Box 476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2" name="Text Box 477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3" name="Text Box 478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4" name="Text Box 479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5" name="Text Box 480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6" name="Text Box 481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7" name="Text Box 482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8" name="Text Box 483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9" name="Text Box 484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0" name="Text Box 485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1" name="Text Box 486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2" name="Text Box 487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3" name="Text Box 488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4" name="Text Box 489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5" name="Text Box 490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6" name="Text Box 491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7" name="Text Box 492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8" name="Text Box 493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9" name="Text Box 494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0" name="Text Box 495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1" name="Text Box 496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2" name="Text Box 497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3" name="Text Box 498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4" name="Text Box 499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5" name="Text Box 500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6" name="Text Box 501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7" name="Text Box 502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8" name="Text Box 503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9" name="Text Box 504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0" name="Text Box 505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1" name="Text Box 506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2" name="Text Box 507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3" name="Text Box 508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4" name="Text Box 509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5" name="Text Box 510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6" name="Text Box 511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7" name="Text Box 512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8" name="Text Box 513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9" name="Text Box 514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0" name="Text Box 515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1" name="Text Box 516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2" name="Text Box 517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3" name="Text Box 518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4" name="Text Box 519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5" name="Text Box 520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6" name="Text Box 521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7" name="Text Box 522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8" name="Text Box 523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9" name="Text Box 524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0" name="Text Box 525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1" name="Text Box 526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2" name="Text Box 527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3" name="Text Box 528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4" name="Text Box 529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5" name="Text Box 530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6" name="Text Box 531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7" name="Text Box 532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8" name="Text Box 533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9" name="Text Box 534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0" name="Text Box 535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1" name="Text Box 536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2" name="Text Box 537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3" name="Text Box 538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4" name="Text Box 539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5" name="Text Box 540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6" name="Text Box 541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7" name="Text Box 542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8" name="Text Box 543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9" name="Text Box 544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0" name="Text Box 545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1" name="Text Box 546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2" name="Text Box 547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3" name="Text Box 548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4" name="Text Box 549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5" name="Text Box 550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6" name="Text Box 551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7" name="Text Box 552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8" name="Text Box 553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9" name="Text Box 554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0" name="Text Box 555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1" name="Text Box 556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2" name="Text Box 557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3" name="Text Box 558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4" name="Text Box 559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5" name="Text Box 560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6" name="Text Box 561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7" name="Text Box 562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8" name="Text Box 563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9" name="Text Box 564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0" name="Text Box 565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1" name="Text Box 566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2" name="Text Box 567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3" name="Text Box 568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4" name="Text Box 569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5" name="Text Box 570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6" name="Text Box 571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7" name="Text Box 572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8" name="Text Box 573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9" name="Text Box 574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0" name="Text Box 575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1" name="Text Box 576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2" name="Text Box 577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3" name="Text Box 578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4" name="Text Box 579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5" name="Text Box 580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6" name="Text Box 581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7" name="Text Box 582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8" name="Text Box 583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9" name="Text Box 584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0" name="Text Box 585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1" name="Text Box 586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2" name="Text Box 587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3" name="Text Box 588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4" name="Text Box 589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5" name="Text Box 590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6" name="Text Box 591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7" name="Text Box 592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8" name="Text Box 593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9" name="Text Box 594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0" name="Text Box 595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1" name="Text Box 596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2" name="Text Box 597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3" name="Text Box 598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4" name="Text Box 599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5" name="Text Box 600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6" name="Text Box 601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7" name="Text Box 602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8" name="Text Box 603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9" name="Text Box 604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0" name="Text Box 605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1" name="Text Box 606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2" name="Text Box 607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3" name="Text Box 608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4" name="Text Box 609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5" name="Text Box 610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6" name="Text Box 611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7" name="Text Box 612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8" name="Text Box 613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9" name="Text Box 614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30" name="Text Box 615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31" name="Text Box 616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32" name="Text Box 617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33" name="Text Box 618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34" name="Text Box 619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35" name="Text Box 620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36" name="Text Box 621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37" name="Text Box 622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38" name="Text Box 623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39" name="Text Box 624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40" name="Text Box 625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41" name="Text Box 626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42" name="Text Box 627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43" name="Text Box 628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44" name="Text Box 629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45" name="Text Box 630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46" name="Text Box 631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47" name="Text Box 632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48" name="Text Box 633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49" name="Text Box 634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50" name="Text Box 635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51" name="Text Box 636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52" name="Text Box 637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53" name="Text Box 638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54" name="Text Box 639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55" name="Text Box 640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56" name="Text Box 641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57" name="Text Box 642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58" name="Text Box 643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59" name="Text Box 644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60" name="Text Box 645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61" name="Text Box 646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62" name="Text Box 647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63" name="Text Box 648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64" name="Text Box 649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65" name="Text Box 650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66" name="Text Box 651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67" name="Text Box 652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68" name="Text Box 653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69" name="Text Box 654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70" name="Text Box 655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71" name="Text Box 656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72" name="Text Box 657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73" name="Text Box 658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74" name="Text Box 659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75" name="Text Box 660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76" name="Text Box 661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77" name="Text Box 662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78" name="Text Box 663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79" name="Text Box 664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80" name="Text Box 665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81" name="Text Box 666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82" name="Text Box 667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83" name="Text Box 668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84" name="Text Box 669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85" name="Text Box 670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86" name="Text Box 671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87" name="Text Box 672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88" name="Text Box 673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89" name="Text Box 674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90" name="Text Box 675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91" name="Text Box 676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92" name="Text Box 677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93" name="Text Box 678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94" name="Text Box 679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95" name="Text Box 680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96" name="Text Box 681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97" name="Text Box 682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98" name="Text Box 683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99" name="Text Box 684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00" name="Text Box 685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01" name="Text Box 686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02" name="Text Box 687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03" name="Text Box 688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04" name="Text Box 689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05" name="Text Box 690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06" name="Text Box 691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07" name="Text Box 692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08" name="Text Box 693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09" name="Text Box 694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10" name="Text Box 695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11" name="Text Box 696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12" name="Text Box 697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13" name="Text Box 698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14" name="Text Box 699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15" name="Text Box 700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16" name="Text Box 701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17" name="Text Box 702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18" name="Text Box 703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19" name="Text Box 704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20" name="Text Box 705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21" name="Text Box 706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22" name="Text Box 707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23" name="Text Box 708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24" name="Text Box 709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25" name="Text Box 710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26" name="Text Box 711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27" name="Text Box 712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28" name="Text Box 713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29" name="Text Box 714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30" name="Text Box 715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31" name="Text Box 716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32" name="Text Box 717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33" name="Text Box 718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34" name="Text Box 719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35" name="Text Box 720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36" name="Text Box 721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37" name="Text Box 722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38" name="Text Box 723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39" name="Text Box 724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40" name="Text Box 725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41" name="Text Box 726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42" name="Text Box 727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43" name="Text Box 728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44" name="Text Box 729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45" name="Text Box 730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46" name="Text Box 731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47" name="Text Box 732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48" name="Text Box 733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49" name="Text Box 734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50" name="Text Box 735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51" name="Text Box 736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52" name="Text Box 737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53" name="Text Box 738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54" name="Text Box 739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55" name="Text Box 740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56" name="Text Box 741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57" name="Text Box 742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58" name="Text Box 743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59" name="Text Box 744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60" name="Text Box 745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61" name="Text Box 746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62" name="Text Box 747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63" name="Text Box 748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64" name="Text Box 749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65" name="Text Box 750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66" name="Text Box 751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67" name="Text Box 752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68" name="Text Box 753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69" name="Text Box 754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70" name="Text Box 755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71" name="Text Box 756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72" name="Text Box 757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73" name="Text Box 758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74" name="Text Box 759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75" name="Text Box 760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76" name="Text Box 761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77" name="Text Box 762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78" name="Text Box 763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79" name="Text Box 764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80" name="Text Box 765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81" name="Text Box 766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82" name="Text Box 767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83" name="Text Box 768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84" name="Text Box 769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85" name="Text Box 770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86" name="Text Box 771"/>
        <xdr:cNvSpPr txBox="1">
          <a:spLocks noChangeArrowheads="1"/>
        </xdr:cNvSpPr>
      </xdr:nvSpPr>
      <xdr:spPr bwMode="auto">
        <a:xfrm>
          <a:off x="1400175" y="13144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209550</xdr:colOff>
      <xdr:row>326</xdr:row>
      <xdr:rowOff>0</xdr:rowOff>
    </xdr:from>
    <xdr:to>
      <xdr:col>4</xdr:col>
      <xdr:colOff>428625</xdr:colOff>
      <xdr:row>326</xdr:row>
      <xdr:rowOff>142875</xdr:rowOff>
    </xdr:to>
    <xdr:sp macro="" textlink="">
      <xdr:nvSpPr>
        <xdr:cNvPr id="387" name="Text Box 772"/>
        <xdr:cNvSpPr txBox="1">
          <a:spLocks noChangeArrowheads="1"/>
        </xdr:cNvSpPr>
      </xdr:nvSpPr>
      <xdr:spPr bwMode="auto">
        <a:xfrm>
          <a:off x="1609725" y="131445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326</xdr:row>
      <xdr:rowOff>0</xdr:rowOff>
    </xdr:from>
    <xdr:to>
      <xdr:col>4</xdr:col>
      <xdr:colOff>50006</xdr:colOff>
      <xdr:row>326</xdr:row>
      <xdr:rowOff>142875</xdr:rowOff>
    </xdr:to>
    <xdr:sp macro="" textlink="">
      <xdr:nvSpPr>
        <xdr:cNvPr id="388" name="Text Box 771"/>
        <xdr:cNvSpPr txBox="1">
          <a:spLocks noChangeArrowheads="1"/>
        </xdr:cNvSpPr>
      </xdr:nvSpPr>
      <xdr:spPr bwMode="auto">
        <a:xfrm>
          <a:off x="1057275" y="1314450"/>
          <a:ext cx="39290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326</xdr:row>
      <xdr:rowOff>0</xdr:rowOff>
    </xdr:from>
    <xdr:to>
      <xdr:col>4</xdr:col>
      <xdr:colOff>50006</xdr:colOff>
      <xdr:row>326</xdr:row>
      <xdr:rowOff>142875</xdr:rowOff>
    </xdr:to>
    <xdr:sp macro="" textlink="">
      <xdr:nvSpPr>
        <xdr:cNvPr id="389" name="Text Box 771"/>
        <xdr:cNvSpPr txBox="1">
          <a:spLocks noChangeArrowheads="1"/>
        </xdr:cNvSpPr>
      </xdr:nvSpPr>
      <xdr:spPr bwMode="auto">
        <a:xfrm>
          <a:off x="1057275" y="1314450"/>
          <a:ext cx="39290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326</xdr:row>
      <xdr:rowOff>0</xdr:rowOff>
    </xdr:from>
    <xdr:to>
      <xdr:col>4</xdr:col>
      <xdr:colOff>50006</xdr:colOff>
      <xdr:row>326</xdr:row>
      <xdr:rowOff>142875</xdr:rowOff>
    </xdr:to>
    <xdr:sp macro="" textlink="">
      <xdr:nvSpPr>
        <xdr:cNvPr id="390" name="Text Box 771"/>
        <xdr:cNvSpPr txBox="1">
          <a:spLocks noChangeArrowheads="1"/>
        </xdr:cNvSpPr>
      </xdr:nvSpPr>
      <xdr:spPr bwMode="auto">
        <a:xfrm>
          <a:off x="1057275" y="1314450"/>
          <a:ext cx="39290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326</xdr:row>
      <xdr:rowOff>0</xdr:rowOff>
    </xdr:from>
    <xdr:to>
      <xdr:col>4</xdr:col>
      <xdr:colOff>50006</xdr:colOff>
      <xdr:row>326</xdr:row>
      <xdr:rowOff>142875</xdr:rowOff>
    </xdr:to>
    <xdr:sp macro="" textlink="">
      <xdr:nvSpPr>
        <xdr:cNvPr id="391" name="Text Box 771"/>
        <xdr:cNvSpPr txBox="1">
          <a:spLocks noChangeArrowheads="1"/>
        </xdr:cNvSpPr>
      </xdr:nvSpPr>
      <xdr:spPr bwMode="auto">
        <a:xfrm>
          <a:off x="1057275" y="1314450"/>
          <a:ext cx="39290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326</xdr:row>
      <xdr:rowOff>0</xdr:rowOff>
    </xdr:from>
    <xdr:to>
      <xdr:col>4</xdr:col>
      <xdr:colOff>50006</xdr:colOff>
      <xdr:row>326</xdr:row>
      <xdr:rowOff>142875</xdr:rowOff>
    </xdr:to>
    <xdr:sp macro="" textlink="">
      <xdr:nvSpPr>
        <xdr:cNvPr id="392" name="Text Box 771"/>
        <xdr:cNvSpPr txBox="1">
          <a:spLocks noChangeArrowheads="1"/>
        </xdr:cNvSpPr>
      </xdr:nvSpPr>
      <xdr:spPr bwMode="auto">
        <a:xfrm>
          <a:off x="1057275" y="1314450"/>
          <a:ext cx="39290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326</xdr:row>
      <xdr:rowOff>0</xdr:rowOff>
    </xdr:from>
    <xdr:to>
      <xdr:col>4</xdr:col>
      <xdr:colOff>50006</xdr:colOff>
      <xdr:row>326</xdr:row>
      <xdr:rowOff>142875</xdr:rowOff>
    </xdr:to>
    <xdr:sp macro="" textlink="">
      <xdr:nvSpPr>
        <xdr:cNvPr id="393" name="Text Box 771"/>
        <xdr:cNvSpPr txBox="1">
          <a:spLocks noChangeArrowheads="1"/>
        </xdr:cNvSpPr>
      </xdr:nvSpPr>
      <xdr:spPr bwMode="auto">
        <a:xfrm>
          <a:off x="1057275" y="1314450"/>
          <a:ext cx="39290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326</xdr:row>
      <xdr:rowOff>0</xdr:rowOff>
    </xdr:from>
    <xdr:to>
      <xdr:col>4</xdr:col>
      <xdr:colOff>50006</xdr:colOff>
      <xdr:row>326</xdr:row>
      <xdr:rowOff>142875</xdr:rowOff>
    </xdr:to>
    <xdr:sp macro="" textlink="">
      <xdr:nvSpPr>
        <xdr:cNvPr id="394" name="Text Box 771"/>
        <xdr:cNvSpPr txBox="1">
          <a:spLocks noChangeArrowheads="1"/>
        </xdr:cNvSpPr>
      </xdr:nvSpPr>
      <xdr:spPr bwMode="auto">
        <a:xfrm>
          <a:off x="1057275" y="1314450"/>
          <a:ext cx="39290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326</xdr:row>
      <xdr:rowOff>0</xdr:rowOff>
    </xdr:from>
    <xdr:to>
      <xdr:col>4</xdr:col>
      <xdr:colOff>50006</xdr:colOff>
      <xdr:row>326</xdr:row>
      <xdr:rowOff>142875</xdr:rowOff>
    </xdr:to>
    <xdr:sp macro="" textlink="">
      <xdr:nvSpPr>
        <xdr:cNvPr id="395" name="Text Box 771"/>
        <xdr:cNvSpPr txBox="1">
          <a:spLocks noChangeArrowheads="1"/>
        </xdr:cNvSpPr>
      </xdr:nvSpPr>
      <xdr:spPr bwMode="auto">
        <a:xfrm>
          <a:off x="1057275" y="1314450"/>
          <a:ext cx="39290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96" name="Text Box 387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97" name="Text Box 388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98" name="Text Box 389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399" name="Text Box 390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00" name="Text Box 391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01" name="Text Box 392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02" name="Text Box 393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03" name="Text Box 394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04" name="Text Box 395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05" name="Text Box 396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06" name="Text Box 397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07" name="Text Box 398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08" name="Text Box 399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09" name="Text Box 400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10" name="Text Box 401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11" name="Text Box 402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12" name="Text Box 403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13" name="Text Box 404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14" name="Text Box 405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15" name="Text Box 406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16" name="Text Box 407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17" name="Text Box 408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18" name="Text Box 409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19" name="Text Box 410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20" name="Text Box 411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21" name="Text Box 412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22" name="Text Box 413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23" name="Text Box 414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24" name="Text Box 415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25" name="Text Box 416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26" name="Text Box 417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27" name="Text Box 418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28" name="Text Box 419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29" name="Text Box 420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30" name="Text Box 421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31" name="Text Box 422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32" name="Text Box 423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33" name="Text Box 424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34" name="Text Box 425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35" name="Text Box 426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36" name="Text Box 427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37" name="Text Box 428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38" name="Text Box 429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39" name="Text Box 430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40" name="Text Box 431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41" name="Text Box 432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42" name="Text Box 433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43" name="Text Box 434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44" name="Text Box 435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45" name="Text Box 436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46" name="Text Box 437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47" name="Text Box 438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48" name="Text Box 439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49" name="Text Box 440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50" name="Text Box 441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51" name="Text Box 442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52" name="Text Box 443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53" name="Text Box 444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54" name="Text Box 445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55" name="Text Box 446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56" name="Text Box 447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57" name="Text Box 448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58" name="Text Box 449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59" name="Text Box 450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60" name="Text Box 451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61" name="Text Box 452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62" name="Text Box 453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63" name="Text Box 454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64" name="Text Box 455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65" name="Text Box 456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66" name="Text Box 457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67" name="Text Box 458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68" name="Text Box 459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69" name="Text Box 460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70" name="Text Box 461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71" name="Text Box 462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72" name="Text Box 463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73" name="Text Box 464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74" name="Text Box 465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75" name="Text Box 466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76" name="Text Box 467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77" name="Text Box 468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78" name="Text Box 469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79" name="Text Box 470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80" name="Text Box 471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81" name="Text Box 472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82" name="Text Box 473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83" name="Text Box 474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84" name="Text Box 475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85" name="Text Box 476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86" name="Text Box 477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87" name="Text Box 478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88" name="Text Box 479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89" name="Text Box 480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90" name="Text Box 481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91" name="Text Box 482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92" name="Text Box 483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93" name="Text Box 484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94" name="Text Box 485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95" name="Text Box 486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96" name="Text Box 487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97" name="Text Box 488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98" name="Text Box 489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499" name="Text Box 490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00" name="Text Box 491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01" name="Text Box 492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02" name="Text Box 493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03" name="Text Box 494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04" name="Text Box 495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05" name="Text Box 496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06" name="Text Box 497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07" name="Text Box 498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08" name="Text Box 499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09" name="Text Box 500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10" name="Text Box 501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11" name="Text Box 502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12" name="Text Box 503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13" name="Text Box 504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14" name="Text Box 505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15" name="Text Box 506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16" name="Text Box 507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17" name="Text Box 508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18" name="Text Box 509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19" name="Text Box 510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20" name="Text Box 511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21" name="Text Box 512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22" name="Text Box 513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23" name="Text Box 514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24" name="Text Box 515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25" name="Text Box 516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26" name="Text Box 517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27" name="Text Box 518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28" name="Text Box 519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29" name="Text Box 520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30" name="Text Box 521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31" name="Text Box 522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32" name="Text Box 523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33" name="Text Box 524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34" name="Text Box 525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35" name="Text Box 526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36" name="Text Box 527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37" name="Text Box 528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38" name="Text Box 529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39" name="Text Box 530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40" name="Text Box 531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41" name="Text Box 532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42" name="Text Box 533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43" name="Text Box 534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44" name="Text Box 535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45" name="Text Box 536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46" name="Text Box 537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47" name="Text Box 538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48" name="Text Box 539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49" name="Text Box 540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50" name="Text Box 541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51" name="Text Box 542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52" name="Text Box 543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53" name="Text Box 544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54" name="Text Box 545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55" name="Text Box 546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56" name="Text Box 547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57" name="Text Box 548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58" name="Text Box 549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59" name="Text Box 550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60" name="Text Box 551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61" name="Text Box 552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62" name="Text Box 553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63" name="Text Box 554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64" name="Text Box 555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65" name="Text Box 556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66" name="Text Box 557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67" name="Text Box 558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68" name="Text Box 559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69" name="Text Box 560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70" name="Text Box 561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71" name="Text Box 562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72" name="Text Box 563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73" name="Text Box 564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74" name="Text Box 565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75" name="Text Box 566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76" name="Text Box 567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77" name="Text Box 568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78" name="Text Box 569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79" name="Text Box 570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80" name="Text Box 571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81" name="Text Box 572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82" name="Text Box 573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83" name="Text Box 574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84" name="Text Box 575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85" name="Text Box 576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86" name="Text Box 577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87" name="Text Box 578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88" name="Text Box 579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89" name="Text Box 580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90" name="Text Box 581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91" name="Text Box 582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92" name="Text Box 583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93" name="Text Box 584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94" name="Text Box 585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95" name="Text Box 586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96" name="Text Box 587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97" name="Text Box 588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98" name="Text Box 589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599" name="Text Box 590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00" name="Text Box 591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01" name="Text Box 592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02" name="Text Box 593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03" name="Text Box 594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04" name="Text Box 595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05" name="Text Box 596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06" name="Text Box 597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07" name="Text Box 598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08" name="Text Box 599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09" name="Text Box 600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10" name="Text Box 601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11" name="Text Box 602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12" name="Text Box 603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13" name="Text Box 604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14" name="Text Box 605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15" name="Text Box 606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16" name="Text Box 607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17" name="Text Box 608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18" name="Text Box 609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19" name="Text Box 610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20" name="Text Box 611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21" name="Text Box 612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22" name="Text Box 613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23" name="Text Box 614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24" name="Text Box 615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25" name="Text Box 616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26" name="Text Box 617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27" name="Text Box 618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28" name="Text Box 619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29" name="Text Box 620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30" name="Text Box 621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31" name="Text Box 622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32" name="Text Box 623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33" name="Text Box 624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34" name="Text Box 625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35" name="Text Box 626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36" name="Text Box 627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37" name="Text Box 628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38" name="Text Box 629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39" name="Text Box 630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40" name="Text Box 631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41" name="Text Box 632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42" name="Text Box 633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43" name="Text Box 634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44" name="Text Box 635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45" name="Text Box 636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46" name="Text Box 637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47" name="Text Box 638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48" name="Text Box 639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49" name="Text Box 640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50" name="Text Box 641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51" name="Text Box 642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52" name="Text Box 643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53" name="Text Box 644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54" name="Text Box 645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55" name="Text Box 646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56" name="Text Box 647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57" name="Text Box 648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58" name="Text Box 649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59" name="Text Box 650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60" name="Text Box 651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61" name="Text Box 652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62" name="Text Box 653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63" name="Text Box 654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64" name="Text Box 655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65" name="Text Box 656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66" name="Text Box 657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67" name="Text Box 658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68" name="Text Box 659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69" name="Text Box 660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70" name="Text Box 661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71" name="Text Box 662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72" name="Text Box 663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73" name="Text Box 664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74" name="Text Box 665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75" name="Text Box 666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76" name="Text Box 667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77" name="Text Box 668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78" name="Text Box 669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79" name="Text Box 670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80" name="Text Box 671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81" name="Text Box 672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82" name="Text Box 673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83" name="Text Box 674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84" name="Text Box 675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85" name="Text Box 676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86" name="Text Box 677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87" name="Text Box 678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88" name="Text Box 679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89" name="Text Box 680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90" name="Text Box 681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91" name="Text Box 682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92" name="Text Box 683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93" name="Text Box 684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94" name="Text Box 685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95" name="Text Box 686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96" name="Text Box 687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97" name="Text Box 688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98" name="Text Box 689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699" name="Text Box 690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00" name="Text Box 691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01" name="Text Box 692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02" name="Text Box 693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03" name="Text Box 694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04" name="Text Box 695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05" name="Text Box 696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06" name="Text Box 697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07" name="Text Box 698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08" name="Text Box 699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09" name="Text Box 700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10" name="Text Box 701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11" name="Text Box 702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12" name="Text Box 703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13" name="Text Box 704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14" name="Text Box 705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15" name="Text Box 706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16" name="Text Box 707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17" name="Text Box 708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18" name="Text Box 709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19" name="Text Box 710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20" name="Text Box 711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21" name="Text Box 712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22" name="Text Box 713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23" name="Text Box 714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24" name="Text Box 715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25" name="Text Box 716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26" name="Text Box 717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27" name="Text Box 718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28" name="Text Box 719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29" name="Text Box 720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30" name="Text Box 721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31" name="Text Box 722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32" name="Text Box 723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33" name="Text Box 724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34" name="Text Box 725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35" name="Text Box 726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36" name="Text Box 727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37" name="Text Box 728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38" name="Text Box 729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39" name="Text Box 730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40" name="Text Box 731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41" name="Text Box 732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42" name="Text Box 733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43" name="Text Box 734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44" name="Text Box 735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45" name="Text Box 736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46" name="Text Box 737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47" name="Text Box 738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48" name="Text Box 739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49" name="Text Box 740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50" name="Text Box 741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51" name="Text Box 742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52" name="Text Box 743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53" name="Text Box 744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54" name="Text Box 745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55" name="Text Box 746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56" name="Text Box 747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57" name="Text Box 748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58" name="Text Box 749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59" name="Text Box 750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60" name="Text Box 751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61" name="Text Box 752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62" name="Text Box 753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63" name="Text Box 754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64" name="Text Box 755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65" name="Text Box 756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66" name="Text Box 757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67" name="Text Box 758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68" name="Text Box 759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69" name="Text Box 760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70" name="Text Box 761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71" name="Text Box 762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72" name="Text Box 763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73" name="Text Box 764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74" name="Text Box 765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75" name="Text Box 766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76" name="Text Box 767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77" name="Text Box 768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78" name="Text Box 769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79" name="Text Box 770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80" name="Text Box 771"/>
        <xdr:cNvSpPr txBox="1">
          <a:spLocks noChangeArrowheads="1"/>
        </xdr:cNvSpPr>
      </xdr:nvSpPr>
      <xdr:spPr bwMode="auto">
        <a:xfrm>
          <a:off x="1400175" y="415861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209550</xdr:colOff>
      <xdr:row>326</xdr:row>
      <xdr:rowOff>0</xdr:rowOff>
    </xdr:from>
    <xdr:to>
      <xdr:col>4</xdr:col>
      <xdr:colOff>428625</xdr:colOff>
      <xdr:row>326</xdr:row>
      <xdr:rowOff>142875</xdr:rowOff>
    </xdr:to>
    <xdr:sp macro="" textlink="">
      <xdr:nvSpPr>
        <xdr:cNvPr id="781" name="Text Box 772"/>
        <xdr:cNvSpPr txBox="1">
          <a:spLocks noChangeArrowheads="1"/>
        </xdr:cNvSpPr>
      </xdr:nvSpPr>
      <xdr:spPr bwMode="auto">
        <a:xfrm>
          <a:off x="1609725" y="4158615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326</xdr:row>
      <xdr:rowOff>0</xdr:rowOff>
    </xdr:from>
    <xdr:to>
      <xdr:col>4</xdr:col>
      <xdr:colOff>50006</xdr:colOff>
      <xdr:row>326</xdr:row>
      <xdr:rowOff>142875</xdr:rowOff>
    </xdr:to>
    <xdr:sp macro="" textlink="">
      <xdr:nvSpPr>
        <xdr:cNvPr id="782" name="Text Box 771"/>
        <xdr:cNvSpPr txBox="1">
          <a:spLocks noChangeArrowheads="1"/>
        </xdr:cNvSpPr>
      </xdr:nvSpPr>
      <xdr:spPr bwMode="auto">
        <a:xfrm>
          <a:off x="1057275" y="41586150"/>
          <a:ext cx="39290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326</xdr:row>
      <xdr:rowOff>0</xdr:rowOff>
    </xdr:from>
    <xdr:to>
      <xdr:col>4</xdr:col>
      <xdr:colOff>50006</xdr:colOff>
      <xdr:row>326</xdr:row>
      <xdr:rowOff>142875</xdr:rowOff>
    </xdr:to>
    <xdr:sp macro="" textlink="">
      <xdr:nvSpPr>
        <xdr:cNvPr id="783" name="Text Box 771"/>
        <xdr:cNvSpPr txBox="1">
          <a:spLocks noChangeArrowheads="1"/>
        </xdr:cNvSpPr>
      </xdr:nvSpPr>
      <xdr:spPr bwMode="auto">
        <a:xfrm>
          <a:off x="1057275" y="41586150"/>
          <a:ext cx="39290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326</xdr:row>
      <xdr:rowOff>0</xdr:rowOff>
    </xdr:from>
    <xdr:to>
      <xdr:col>4</xdr:col>
      <xdr:colOff>50006</xdr:colOff>
      <xdr:row>326</xdr:row>
      <xdr:rowOff>142875</xdr:rowOff>
    </xdr:to>
    <xdr:sp macro="" textlink="">
      <xdr:nvSpPr>
        <xdr:cNvPr id="784" name="Text Box 771"/>
        <xdr:cNvSpPr txBox="1">
          <a:spLocks noChangeArrowheads="1"/>
        </xdr:cNvSpPr>
      </xdr:nvSpPr>
      <xdr:spPr bwMode="auto">
        <a:xfrm>
          <a:off x="1057275" y="41586150"/>
          <a:ext cx="39290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326</xdr:row>
      <xdr:rowOff>0</xdr:rowOff>
    </xdr:from>
    <xdr:to>
      <xdr:col>4</xdr:col>
      <xdr:colOff>50006</xdr:colOff>
      <xdr:row>326</xdr:row>
      <xdr:rowOff>142875</xdr:rowOff>
    </xdr:to>
    <xdr:sp macro="" textlink="">
      <xdr:nvSpPr>
        <xdr:cNvPr id="785" name="Text Box 771"/>
        <xdr:cNvSpPr txBox="1">
          <a:spLocks noChangeArrowheads="1"/>
        </xdr:cNvSpPr>
      </xdr:nvSpPr>
      <xdr:spPr bwMode="auto">
        <a:xfrm>
          <a:off x="1057275" y="41586150"/>
          <a:ext cx="39290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326</xdr:row>
      <xdr:rowOff>0</xdr:rowOff>
    </xdr:from>
    <xdr:to>
      <xdr:col>4</xdr:col>
      <xdr:colOff>50006</xdr:colOff>
      <xdr:row>326</xdr:row>
      <xdr:rowOff>142875</xdr:rowOff>
    </xdr:to>
    <xdr:sp macro="" textlink="">
      <xdr:nvSpPr>
        <xdr:cNvPr id="786" name="Text Box 771"/>
        <xdr:cNvSpPr txBox="1">
          <a:spLocks noChangeArrowheads="1"/>
        </xdr:cNvSpPr>
      </xdr:nvSpPr>
      <xdr:spPr bwMode="auto">
        <a:xfrm>
          <a:off x="1057275" y="41586150"/>
          <a:ext cx="39290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326</xdr:row>
      <xdr:rowOff>0</xdr:rowOff>
    </xdr:from>
    <xdr:to>
      <xdr:col>4</xdr:col>
      <xdr:colOff>50006</xdr:colOff>
      <xdr:row>326</xdr:row>
      <xdr:rowOff>142875</xdr:rowOff>
    </xdr:to>
    <xdr:sp macro="" textlink="">
      <xdr:nvSpPr>
        <xdr:cNvPr id="787" name="Text Box 771"/>
        <xdr:cNvSpPr txBox="1">
          <a:spLocks noChangeArrowheads="1"/>
        </xdr:cNvSpPr>
      </xdr:nvSpPr>
      <xdr:spPr bwMode="auto">
        <a:xfrm>
          <a:off x="1057275" y="41586150"/>
          <a:ext cx="39290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326</xdr:row>
      <xdr:rowOff>0</xdr:rowOff>
    </xdr:from>
    <xdr:to>
      <xdr:col>4</xdr:col>
      <xdr:colOff>50006</xdr:colOff>
      <xdr:row>326</xdr:row>
      <xdr:rowOff>142875</xdr:rowOff>
    </xdr:to>
    <xdr:sp macro="" textlink="">
      <xdr:nvSpPr>
        <xdr:cNvPr id="788" name="Text Box 771"/>
        <xdr:cNvSpPr txBox="1">
          <a:spLocks noChangeArrowheads="1"/>
        </xdr:cNvSpPr>
      </xdr:nvSpPr>
      <xdr:spPr bwMode="auto">
        <a:xfrm>
          <a:off x="1057275" y="41586150"/>
          <a:ext cx="39290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326</xdr:row>
      <xdr:rowOff>0</xdr:rowOff>
    </xdr:from>
    <xdr:to>
      <xdr:col>4</xdr:col>
      <xdr:colOff>50006</xdr:colOff>
      <xdr:row>326</xdr:row>
      <xdr:rowOff>142875</xdr:rowOff>
    </xdr:to>
    <xdr:sp macro="" textlink="">
      <xdr:nvSpPr>
        <xdr:cNvPr id="789" name="Text Box 771"/>
        <xdr:cNvSpPr txBox="1">
          <a:spLocks noChangeArrowheads="1"/>
        </xdr:cNvSpPr>
      </xdr:nvSpPr>
      <xdr:spPr bwMode="auto">
        <a:xfrm>
          <a:off x="1057275" y="41586150"/>
          <a:ext cx="39290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90" name="Text Box 38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91" name="Text Box 38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92" name="Text Box 38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93" name="Text Box 39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94" name="Text Box 39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95" name="Text Box 39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96" name="Text Box 39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97" name="Text Box 39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98" name="Text Box 39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799" name="Text Box 39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00" name="Text Box 39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01" name="Text Box 39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02" name="Text Box 39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03" name="Text Box 40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04" name="Text Box 40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05" name="Text Box 40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06" name="Text Box 40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07" name="Text Box 40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08" name="Text Box 40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09" name="Text Box 40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10" name="Text Box 40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11" name="Text Box 40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12" name="Text Box 40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13" name="Text Box 41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14" name="Text Box 41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15" name="Text Box 41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16" name="Text Box 41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17" name="Text Box 41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18" name="Text Box 41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19" name="Text Box 41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20" name="Text Box 41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21" name="Text Box 41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22" name="Text Box 41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23" name="Text Box 42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24" name="Text Box 42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25" name="Text Box 42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26" name="Text Box 42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27" name="Text Box 42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28" name="Text Box 42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29" name="Text Box 42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30" name="Text Box 42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31" name="Text Box 42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32" name="Text Box 42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33" name="Text Box 43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34" name="Text Box 43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35" name="Text Box 43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36" name="Text Box 43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37" name="Text Box 43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38" name="Text Box 43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39" name="Text Box 43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40" name="Text Box 43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41" name="Text Box 43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42" name="Text Box 43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43" name="Text Box 44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44" name="Text Box 44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45" name="Text Box 44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46" name="Text Box 44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47" name="Text Box 44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48" name="Text Box 44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49" name="Text Box 44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50" name="Text Box 44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51" name="Text Box 44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52" name="Text Box 44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53" name="Text Box 45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54" name="Text Box 45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55" name="Text Box 45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56" name="Text Box 45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57" name="Text Box 45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58" name="Text Box 45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59" name="Text Box 45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60" name="Text Box 45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61" name="Text Box 45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62" name="Text Box 45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63" name="Text Box 46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64" name="Text Box 46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65" name="Text Box 46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66" name="Text Box 46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67" name="Text Box 46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68" name="Text Box 46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69" name="Text Box 46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70" name="Text Box 46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71" name="Text Box 46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72" name="Text Box 46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73" name="Text Box 47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74" name="Text Box 47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75" name="Text Box 47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76" name="Text Box 47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77" name="Text Box 47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78" name="Text Box 47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79" name="Text Box 47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80" name="Text Box 47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81" name="Text Box 47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82" name="Text Box 47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83" name="Text Box 48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84" name="Text Box 48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85" name="Text Box 48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86" name="Text Box 48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87" name="Text Box 48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88" name="Text Box 48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89" name="Text Box 48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90" name="Text Box 48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91" name="Text Box 48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92" name="Text Box 48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93" name="Text Box 49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94" name="Text Box 49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95" name="Text Box 49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96" name="Text Box 49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97" name="Text Box 49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98" name="Text Box 49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899" name="Text Box 49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00" name="Text Box 49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01" name="Text Box 49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02" name="Text Box 49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03" name="Text Box 50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04" name="Text Box 50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05" name="Text Box 50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06" name="Text Box 50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07" name="Text Box 50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08" name="Text Box 50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09" name="Text Box 50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10" name="Text Box 50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11" name="Text Box 50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12" name="Text Box 50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13" name="Text Box 51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14" name="Text Box 51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15" name="Text Box 51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16" name="Text Box 51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17" name="Text Box 51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18" name="Text Box 51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19" name="Text Box 51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20" name="Text Box 51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21" name="Text Box 51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22" name="Text Box 51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23" name="Text Box 52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24" name="Text Box 52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25" name="Text Box 52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26" name="Text Box 52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27" name="Text Box 52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28" name="Text Box 52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29" name="Text Box 52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30" name="Text Box 52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31" name="Text Box 52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32" name="Text Box 52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33" name="Text Box 53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34" name="Text Box 53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35" name="Text Box 53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36" name="Text Box 53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37" name="Text Box 53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38" name="Text Box 53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39" name="Text Box 53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40" name="Text Box 53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41" name="Text Box 53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42" name="Text Box 53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43" name="Text Box 54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44" name="Text Box 54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45" name="Text Box 54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46" name="Text Box 54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47" name="Text Box 54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48" name="Text Box 54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49" name="Text Box 54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50" name="Text Box 54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51" name="Text Box 54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52" name="Text Box 54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53" name="Text Box 55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54" name="Text Box 55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55" name="Text Box 55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56" name="Text Box 55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57" name="Text Box 55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58" name="Text Box 55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59" name="Text Box 55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60" name="Text Box 55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61" name="Text Box 55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62" name="Text Box 55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63" name="Text Box 56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64" name="Text Box 56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65" name="Text Box 56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66" name="Text Box 56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67" name="Text Box 56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68" name="Text Box 56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69" name="Text Box 56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70" name="Text Box 56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71" name="Text Box 56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72" name="Text Box 56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73" name="Text Box 57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74" name="Text Box 57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75" name="Text Box 57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76" name="Text Box 57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77" name="Text Box 57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78" name="Text Box 57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79" name="Text Box 57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80" name="Text Box 57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81" name="Text Box 57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82" name="Text Box 57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83" name="Text Box 58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84" name="Text Box 58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85" name="Text Box 58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86" name="Text Box 58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87" name="Text Box 58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88" name="Text Box 58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89" name="Text Box 58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90" name="Text Box 58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91" name="Text Box 58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92" name="Text Box 58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93" name="Text Box 59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94" name="Text Box 59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95" name="Text Box 59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96" name="Text Box 59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97" name="Text Box 59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98" name="Text Box 59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999" name="Text Box 59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00" name="Text Box 59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01" name="Text Box 59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02" name="Text Box 59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03" name="Text Box 60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04" name="Text Box 60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05" name="Text Box 60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06" name="Text Box 60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07" name="Text Box 60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08" name="Text Box 60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09" name="Text Box 60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10" name="Text Box 60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11" name="Text Box 60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12" name="Text Box 60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13" name="Text Box 61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14" name="Text Box 61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15" name="Text Box 61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16" name="Text Box 61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17" name="Text Box 61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18" name="Text Box 61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19" name="Text Box 61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20" name="Text Box 61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21" name="Text Box 61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22" name="Text Box 61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23" name="Text Box 62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24" name="Text Box 62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25" name="Text Box 62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26" name="Text Box 62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27" name="Text Box 62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28" name="Text Box 62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29" name="Text Box 62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30" name="Text Box 62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31" name="Text Box 62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32" name="Text Box 62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33" name="Text Box 63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34" name="Text Box 63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35" name="Text Box 63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36" name="Text Box 63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37" name="Text Box 63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38" name="Text Box 63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39" name="Text Box 63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40" name="Text Box 63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41" name="Text Box 63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42" name="Text Box 63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43" name="Text Box 64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44" name="Text Box 64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45" name="Text Box 64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46" name="Text Box 64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47" name="Text Box 64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48" name="Text Box 64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49" name="Text Box 64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50" name="Text Box 64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51" name="Text Box 64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52" name="Text Box 64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53" name="Text Box 65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54" name="Text Box 65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55" name="Text Box 65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56" name="Text Box 65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57" name="Text Box 65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58" name="Text Box 65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59" name="Text Box 65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60" name="Text Box 65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61" name="Text Box 65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62" name="Text Box 65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63" name="Text Box 66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64" name="Text Box 66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65" name="Text Box 66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66" name="Text Box 66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67" name="Text Box 66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68" name="Text Box 66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69" name="Text Box 66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70" name="Text Box 66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71" name="Text Box 66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72" name="Text Box 66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73" name="Text Box 67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74" name="Text Box 67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75" name="Text Box 67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76" name="Text Box 67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77" name="Text Box 67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78" name="Text Box 67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79" name="Text Box 67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80" name="Text Box 67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81" name="Text Box 67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82" name="Text Box 67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83" name="Text Box 68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84" name="Text Box 68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85" name="Text Box 68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86" name="Text Box 68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87" name="Text Box 68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88" name="Text Box 68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89" name="Text Box 68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90" name="Text Box 68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91" name="Text Box 68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92" name="Text Box 68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93" name="Text Box 69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94" name="Text Box 69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95" name="Text Box 69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96" name="Text Box 69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97" name="Text Box 69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98" name="Text Box 69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099" name="Text Box 69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00" name="Text Box 69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01" name="Text Box 69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02" name="Text Box 69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03" name="Text Box 70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04" name="Text Box 70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05" name="Text Box 70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06" name="Text Box 70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07" name="Text Box 70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08" name="Text Box 70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09" name="Text Box 70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10" name="Text Box 70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11" name="Text Box 70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12" name="Text Box 70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13" name="Text Box 71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14" name="Text Box 71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15" name="Text Box 71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16" name="Text Box 71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17" name="Text Box 71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18" name="Text Box 71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19" name="Text Box 71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20" name="Text Box 71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21" name="Text Box 71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22" name="Text Box 71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23" name="Text Box 72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24" name="Text Box 72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25" name="Text Box 72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26" name="Text Box 72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27" name="Text Box 72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28" name="Text Box 72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29" name="Text Box 72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30" name="Text Box 72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31" name="Text Box 72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32" name="Text Box 72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33" name="Text Box 73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34" name="Text Box 73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35" name="Text Box 73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36" name="Text Box 73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37" name="Text Box 73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38" name="Text Box 73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39" name="Text Box 73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40" name="Text Box 73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41" name="Text Box 73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42" name="Text Box 73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43" name="Text Box 74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44" name="Text Box 74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45" name="Text Box 74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46" name="Text Box 74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47" name="Text Box 74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48" name="Text Box 74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49" name="Text Box 74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50" name="Text Box 74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51" name="Text Box 74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52" name="Text Box 74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53" name="Text Box 75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54" name="Text Box 75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55" name="Text Box 75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56" name="Text Box 75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57" name="Text Box 75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58" name="Text Box 75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59" name="Text Box 75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60" name="Text Box 75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61" name="Text Box 75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62" name="Text Box 75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63" name="Text Box 76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64" name="Text Box 76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65" name="Text Box 76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66" name="Text Box 76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67" name="Text Box 76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68" name="Text Box 76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69" name="Text Box 76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70" name="Text Box 76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71" name="Text Box 76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72" name="Text Box 76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73" name="Text Box 77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74" name="Text Box 77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209550</xdr:colOff>
      <xdr:row>326</xdr:row>
      <xdr:rowOff>0</xdr:rowOff>
    </xdr:from>
    <xdr:to>
      <xdr:col>4</xdr:col>
      <xdr:colOff>428625</xdr:colOff>
      <xdr:row>326</xdr:row>
      <xdr:rowOff>142875</xdr:rowOff>
    </xdr:to>
    <xdr:sp macro="" textlink="">
      <xdr:nvSpPr>
        <xdr:cNvPr id="1175" name="Text Box 772"/>
        <xdr:cNvSpPr txBox="1">
          <a:spLocks noChangeArrowheads="1"/>
        </xdr:cNvSpPr>
      </xdr:nvSpPr>
      <xdr:spPr bwMode="auto">
        <a:xfrm>
          <a:off x="1647825" y="23002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326</xdr:row>
      <xdr:rowOff>0</xdr:rowOff>
    </xdr:from>
    <xdr:to>
      <xdr:col>4</xdr:col>
      <xdr:colOff>21291</xdr:colOff>
      <xdr:row>326</xdr:row>
      <xdr:rowOff>142875</xdr:rowOff>
    </xdr:to>
    <xdr:sp macro="" textlink="">
      <xdr:nvSpPr>
        <xdr:cNvPr id="1176" name="Text Box 771"/>
        <xdr:cNvSpPr txBox="1">
          <a:spLocks noChangeArrowheads="1"/>
        </xdr:cNvSpPr>
      </xdr:nvSpPr>
      <xdr:spPr bwMode="auto">
        <a:xfrm>
          <a:off x="1057275" y="2300287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326</xdr:row>
      <xdr:rowOff>0</xdr:rowOff>
    </xdr:from>
    <xdr:to>
      <xdr:col>4</xdr:col>
      <xdr:colOff>21291</xdr:colOff>
      <xdr:row>326</xdr:row>
      <xdr:rowOff>142875</xdr:rowOff>
    </xdr:to>
    <xdr:sp macro="" textlink="">
      <xdr:nvSpPr>
        <xdr:cNvPr id="1177" name="Text Box 771"/>
        <xdr:cNvSpPr txBox="1">
          <a:spLocks noChangeArrowheads="1"/>
        </xdr:cNvSpPr>
      </xdr:nvSpPr>
      <xdr:spPr bwMode="auto">
        <a:xfrm>
          <a:off x="1057275" y="2300287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326</xdr:row>
      <xdr:rowOff>0</xdr:rowOff>
    </xdr:from>
    <xdr:to>
      <xdr:col>4</xdr:col>
      <xdr:colOff>21291</xdr:colOff>
      <xdr:row>326</xdr:row>
      <xdr:rowOff>142875</xdr:rowOff>
    </xdr:to>
    <xdr:sp macro="" textlink="">
      <xdr:nvSpPr>
        <xdr:cNvPr id="1178" name="Text Box 771"/>
        <xdr:cNvSpPr txBox="1">
          <a:spLocks noChangeArrowheads="1"/>
        </xdr:cNvSpPr>
      </xdr:nvSpPr>
      <xdr:spPr bwMode="auto">
        <a:xfrm>
          <a:off x="1057275" y="2300287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326</xdr:row>
      <xdr:rowOff>0</xdr:rowOff>
    </xdr:from>
    <xdr:to>
      <xdr:col>4</xdr:col>
      <xdr:colOff>21291</xdr:colOff>
      <xdr:row>326</xdr:row>
      <xdr:rowOff>142875</xdr:rowOff>
    </xdr:to>
    <xdr:sp macro="" textlink="">
      <xdr:nvSpPr>
        <xdr:cNvPr id="1179" name="Text Box 771"/>
        <xdr:cNvSpPr txBox="1">
          <a:spLocks noChangeArrowheads="1"/>
        </xdr:cNvSpPr>
      </xdr:nvSpPr>
      <xdr:spPr bwMode="auto">
        <a:xfrm>
          <a:off x="1057275" y="2300287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326</xdr:row>
      <xdr:rowOff>0</xdr:rowOff>
    </xdr:from>
    <xdr:to>
      <xdr:col>4</xdr:col>
      <xdr:colOff>21291</xdr:colOff>
      <xdr:row>326</xdr:row>
      <xdr:rowOff>142875</xdr:rowOff>
    </xdr:to>
    <xdr:sp macro="" textlink="">
      <xdr:nvSpPr>
        <xdr:cNvPr id="1180" name="Text Box 771"/>
        <xdr:cNvSpPr txBox="1">
          <a:spLocks noChangeArrowheads="1"/>
        </xdr:cNvSpPr>
      </xdr:nvSpPr>
      <xdr:spPr bwMode="auto">
        <a:xfrm>
          <a:off x="1057275" y="2300287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326</xdr:row>
      <xdr:rowOff>0</xdr:rowOff>
    </xdr:from>
    <xdr:to>
      <xdr:col>4</xdr:col>
      <xdr:colOff>21291</xdr:colOff>
      <xdr:row>326</xdr:row>
      <xdr:rowOff>142875</xdr:rowOff>
    </xdr:to>
    <xdr:sp macro="" textlink="">
      <xdr:nvSpPr>
        <xdr:cNvPr id="1181" name="Text Box 771"/>
        <xdr:cNvSpPr txBox="1">
          <a:spLocks noChangeArrowheads="1"/>
        </xdr:cNvSpPr>
      </xdr:nvSpPr>
      <xdr:spPr bwMode="auto">
        <a:xfrm>
          <a:off x="1057275" y="2300287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326</xdr:row>
      <xdr:rowOff>0</xdr:rowOff>
    </xdr:from>
    <xdr:to>
      <xdr:col>4</xdr:col>
      <xdr:colOff>21291</xdr:colOff>
      <xdr:row>326</xdr:row>
      <xdr:rowOff>142875</xdr:rowOff>
    </xdr:to>
    <xdr:sp macro="" textlink="">
      <xdr:nvSpPr>
        <xdr:cNvPr id="1182" name="Text Box 771"/>
        <xdr:cNvSpPr txBox="1">
          <a:spLocks noChangeArrowheads="1"/>
        </xdr:cNvSpPr>
      </xdr:nvSpPr>
      <xdr:spPr bwMode="auto">
        <a:xfrm>
          <a:off x="1057275" y="2300287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326</xdr:row>
      <xdr:rowOff>0</xdr:rowOff>
    </xdr:from>
    <xdr:to>
      <xdr:col>4</xdr:col>
      <xdr:colOff>21291</xdr:colOff>
      <xdr:row>326</xdr:row>
      <xdr:rowOff>142875</xdr:rowOff>
    </xdr:to>
    <xdr:sp macro="" textlink="">
      <xdr:nvSpPr>
        <xdr:cNvPr id="1183" name="Text Box 771"/>
        <xdr:cNvSpPr txBox="1">
          <a:spLocks noChangeArrowheads="1"/>
        </xdr:cNvSpPr>
      </xdr:nvSpPr>
      <xdr:spPr bwMode="auto">
        <a:xfrm>
          <a:off x="1057275" y="2300287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84" name="Text Box 38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85" name="Text Box 38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86" name="Text Box 38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87" name="Text Box 39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88" name="Text Box 39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89" name="Text Box 39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90" name="Text Box 39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91" name="Text Box 39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92" name="Text Box 39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93" name="Text Box 39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94" name="Text Box 39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95" name="Text Box 39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96" name="Text Box 39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97" name="Text Box 40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98" name="Text Box 40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199" name="Text Box 40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00" name="Text Box 40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01" name="Text Box 40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02" name="Text Box 40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03" name="Text Box 40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04" name="Text Box 40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05" name="Text Box 40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06" name="Text Box 40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07" name="Text Box 41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08" name="Text Box 41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09" name="Text Box 41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10" name="Text Box 41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11" name="Text Box 41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12" name="Text Box 41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13" name="Text Box 41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14" name="Text Box 41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15" name="Text Box 41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16" name="Text Box 41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17" name="Text Box 42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18" name="Text Box 42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19" name="Text Box 42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20" name="Text Box 42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21" name="Text Box 42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22" name="Text Box 42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23" name="Text Box 42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24" name="Text Box 42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25" name="Text Box 42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26" name="Text Box 42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27" name="Text Box 43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28" name="Text Box 43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29" name="Text Box 43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30" name="Text Box 43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31" name="Text Box 43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32" name="Text Box 43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33" name="Text Box 43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34" name="Text Box 43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35" name="Text Box 43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36" name="Text Box 43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37" name="Text Box 44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38" name="Text Box 44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39" name="Text Box 44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40" name="Text Box 44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41" name="Text Box 44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42" name="Text Box 44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43" name="Text Box 44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44" name="Text Box 44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45" name="Text Box 44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46" name="Text Box 44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47" name="Text Box 45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48" name="Text Box 45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49" name="Text Box 45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50" name="Text Box 45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51" name="Text Box 45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52" name="Text Box 45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53" name="Text Box 45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54" name="Text Box 45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55" name="Text Box 45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56" name="Text Box 45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57" name="Text Box 46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58" name="Text Box 46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59" name="Text Box 46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60" name="Text Box 46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61" name="Text Box 46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62" name="Text Box 46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63" name="Text Box 46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64" name="Text Box 46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65" name="Text Box 46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66" name="Text Box 46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67" name="Text Box 47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68" name="Text Box 47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69" name="Text Box 47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70" name="Text Box 47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71" name="Text Box 47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72" name="Text Box 47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73" name="Text Box 47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74" name="Text Box 47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75" name="Text Box 47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76" name="Text Box 47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77" name="Text Box 48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78" name="Text Box 48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79" name="Text Box 48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80" name="Text Box 48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81" name="Text Box 48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82" name="Text Box 48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83" name="Text Box 48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84" name="Text Box 48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85" name="Text Box 48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86" name="Text Box 48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87" name="Text Box 49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88" name="Text Box 49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89" name="Text Box 49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90" name="Text Box 49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91" name="Text Box 49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92" name="Text Box 49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93" name="Text Box 49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94" name="Text Box 49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95" name="Text Box 49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96" name="Text Box 49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97" name="Text Box 50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98" name="Text Box 50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299" name="Text Box 50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00" name="Text Box 50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01" name="Text Box 50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02" name="Text Box 50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03" name="Text Box 50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04" name="Text Box 50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05" name="Text Box 50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06" name="Text Box 50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07" name="Text Box 51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08" name="Text Box 51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09" name="Text Box 51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10" name="Text Box 51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11" name="Text Box 51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12" name="Text Box 51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13" name="Text Box 51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14" name="Text Box 51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15" name="Text Box 51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16" name="Text Box 51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17" name="Text Box 52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18" name="Text Box 52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19" name="Text Box 52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20" name="Text Box 52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21" name="Text Box 52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22" name="Text Box 52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23" name="Text Box 52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24" name="Text Box 52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25" name="Text Box 52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26" name="Text Box 52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27" name="Text Box 53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28" name="Text Box 53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29" name="Text Box 53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30" name="Text Box 53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31" name="Text Box 53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32" name="Text Box 53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33" name="Text Box 53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34" name="Text Box 53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35" name="Text Box 53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36" name="Text Box 53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37" name="Text Box 54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38" name="Text Box 54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39" name="Text Box 54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40" name="Text Box 54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41" name="Text Box 54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42" name="Text Box 54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43" name="Text Box 54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44" name="Text Box 54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45" name="Text Box 54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46" name="Text Box 54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47" name="Text Box 55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48" name="Text Box 55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49" name="Text Box 55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50" name="Text Box 55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51" name="Text Box 55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52" name="Text Box 55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53" name="Text Box 55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54" name="Text Box 55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55" name="Text Box 55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56" name="Text Box 55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57" name="Text Box 56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58" name="Text Box 56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59" name="Text Box 56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60" name="Text Box 56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61" name="Text Box 56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62" name="Text Box 56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63" name="Text Box 56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64" name="Text Box 56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65" name="Text Box 56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66" name="Text Box 56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67" name="Text Box 57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68" name="Text Box 57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69" name="Text Box 57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70" name="Text Box 57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71" name="Text Box 57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72" name="Text Box 57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73" name="Text Box 57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74" name="Text Box 57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75" name="Text Box 57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76" name="Text Box 57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77" name="Text Box 58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78" name="Text Box 58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79" name="Text Box 58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80" name="Text Box 58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81" name="Text Box 58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82" name="Text Box 58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83" name="Text Box 58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84" name="Text Box 58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85" name="Text Box 58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86" name="Text Box 58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87" name="Text Box 59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88" name="Text Box 59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89" name="Text Box 59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90" name="Text Box 59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91" name="Text Box 59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92" name="Text Box 59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93" name="Text Box 59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94" name="Text Box 59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95" name="Text Box 59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96" name="Text Box 59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97" name="Text Box 60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98" name="Text Box 60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399" name="Text Box 60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00" name="Text Box 60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01" name="Text Box 60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02" name="Text Box 60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03" name="Text Box 60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04" name="Text Box 60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05" name="Text Box 60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06" name="Text Box 60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07" name="Text Box 61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08" name="Text Box 61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09" name="Text Box 61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10" name="Text Box 61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11" name="Text Box 61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12" name="Text Box 61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13" name="Text Box 61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14" name="Text Box 61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15" name="Text Box 61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16" name="Text Box 61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17" name="Text Box 62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18" name="Text Box 62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19" name="Text Box 62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20" name="Text Box 62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21" name="Text Box 62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22" name="Text Box 62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23" name="Text Box 62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24" name="Text Box 62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25" name="Text Box 62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26" name="Text Box 62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27" name="Text Box 63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28" name="Text Box 63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29" name="Text Box 63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30" name="Text Box 63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31" name="Text Box 63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32" name="Text Box 63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33" name="Text Box 63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34" name="Text Box 63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35" name="Text Box 63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36" name="Text Box 63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37" name="Text Box 64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38" name="Text Box 64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39" name="Text Box 64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40" name="Text Box 64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41" name="Text Box 64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42" name="Text Box 64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43" name="Text Box 64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44" name="Text Box 64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45" name="Text Box 64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46" name="Text Box 64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47" name="Text Box 65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48" name="Text Box 65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49" name="Text Box 65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50" name="Text Box 65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51" name="Text Box 65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52" name="Text Box 65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53" name="Text Box 65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54" name="Text Box 65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55" name="Text Box 65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56" name="Text Box 65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57" name="Text Box 66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58" name="Text Box 66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59" name="Text Box 66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60" name="Text Box 66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61" name="Text Box 66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62" name="Text Box 66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63" name="Text Box 66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64" name="Text Box 66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65" name="Text Box 66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66" name="Text Box 66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67" name="Text Box 67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68" name="Text Box 67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69" name="Text Box 67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70" name="Text Box 67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71" name="Text Box 67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72" name="Text Box 67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73" name="Text Box 67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74" name="Text Box 67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75" name="Text Box 67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76" name="Text Box 67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77" name="Text Box 68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78" name="Text Box 68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79" name="Text Box 68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80" name="Text Box 68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81" name="Text Box 68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82" name="Text Box 68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83" name="Text Box 68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84" name="Text Box 68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85" name="Text Box 68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86" name="Text Box 68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87" name="Text Box 69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88" name="Text Box 69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89" name="Text Box 69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90" name="Text Box 69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91" name="Text Box 69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92" name="Text Box 69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93" name="Text Box 69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94" name="Text Box 69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95" name="Text Box 69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96" name="Text Box 69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97" name="Text Box 70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98" name="Text Box 70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499" name="Text Box 70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00" name="Text Box 70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01" name="Text Box 70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02" name="Text Box 70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03" name="Text Box 70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04" name="Text Box 70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05" name="Text Box 70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06" name="Text Box 70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07" name="Text Box 71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08" name="Text Box 71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09" name="Text Box 71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10" name="Text Box 71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11" name="Text Box 71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12" name="Text Box 71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13" name="Text Box 71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14" name="Text Box 71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15" name="Text Box 71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16" name="Text Box 71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17" name="Text Box 72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18" name="Text Box 72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19" name="Text Box 72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20" name="Text Box 72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21" name="Text Box 72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22" name="Text Box 72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23" name="Text Box 72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24" name="Text Box 72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25" name="Text Box 72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26" name="Text Box 72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27" name="Text Box 73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28" name="Text Box 73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29" name="Text Box 73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30" name="Text Box 73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31" name="Text Box 73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32" name="Text Box 73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33" name="Text Box 73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34" name="Text Box 73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35" name="Text Box 73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36" name="Text Box 73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37" name="Text Box 74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38" name="Text Box 74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39" name="Text Box 74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40" name="Text Box 74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41" name="Text Box 74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42" name="Text Box 74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43" name="Text Box 74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44" name="Text Box 74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45" name="Text Box 74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46" name="Text Box 74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47" name="Text Box 75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48" name="Text Box 75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49" name="Text Box 75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50" name="Text Box 75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51" name="Text Box 75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52" name="Text Box 75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53" name="Text Box 75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54" name="Text Box 75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55" name="Text Box 75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56" name="Text Box 75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57" name="Text Box 76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58" name="Text Box 76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59" name="Text Box 762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60" name="Text Box 763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61" name="Text Box 764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62" name="Text Box 765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63" name="Text Box 766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64" name="Text Box 767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65" name="Text Box 768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66" name="Text Box 769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67" name="Text Box 770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68" name="Text Box 771"/>
        <xdr:cNvSpPr txBox="1">
          <a:spLocks noChangeArrowheads="1"/>
        </xdr:cNvSpPr>
      </xdr:nvSpPr>
      <xdr:spPr bwMode="auto">
        <a:xfrm>
          <a:off x="1438275" y="23002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209550</xdr:colOff>
      <xdr:row>326</xdr:row>
      <xdr:rowOff>0</xdr:rowOff>
    </xdr:from>
    <xdr:to>
      <xdr:col>4</xdr:col>
      <xdr:colOff>428625</xdr:colOff>
      <xdr:row>326</xdr:row>
      <xdr:rowOff>142875</xdr:rowOff>
    </xdr:to>
    <xdr:sp macro="" textlink="">
      <xdr:nvSpPr>
        <xdr:cNvPr id="1569" name="Text Box 772"/>
        <xdr:cNvSpPr txBox="1">
          <a:spLocks noChangeArrowheads="1"/>
        </xdr:cNvSpPr>
      </xdr:nvSpPr>
      <xdr:spPr bwMode="auto">
        <a:xfrm>
          <a:off x="1647825" y="23002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326</xdr:row>
      <xdr:rowOff>0</xdr:rowOff>
    </xdr:from>
    <xdr:to>
      <xdr:col>4</xdr:col>
      <xdr:colOff>21291</xdr:colOff>
      <xdr:row>326</xdr:row>
      <xdr:rowOff>142875</xdr:rowOff>
    </xdr:to>
    <xdr:sp macro="" textlink="">
      <xdr:nvSpPr>
        <xdr:cNvPr id="1570" name="Text Box 771"/>
        <xdr:cNvSpPr txBox="1">
          <a:spLocks noChangeArrowheads="1"/>
        </xdr:cNvSpPr>
      </xdr:nvSpPr>
      <xdr:spPr bwMode="auto">
        <a:xfrm>
          <a:off x="1057275" y="2300287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326</xdr:row>
      <xdr:rowOff>0</xdr:rowOff>
    </xdr:from>
    <xdr:to>
      <xdr:col>4</xdr:col>
      <xdr:colOff>21291</xdr:colOff>
      <xdr:row>326</xdr:row>
      <xdr:rowOff>142875</xdr:rowOff>
    </xdr:to>
    <xdr:sp macro="" textlink="">
      <xdr:nvSpPr>
        <xdr:cNvPr id="1571" name="Text Box 771"/>
        <xdr:cNvSpPr txBox="1">
          <a:spLocks noChangeArrowheads="1"/>
        </xdr:cNvSpPr>
      </xdr:nvSpPr>
      <xdr:spPr bwMode="auto">
        <a:xfrm>
          <a:off x="1057275" y="2300287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326</xdr:row>
      <xdr:rowOff>0</xdr:rowOff>
    </xdr:from>
    <xdr:to>
      <xdr:col>4</xdr:col>
      <xdr:colOff>21291</xdr:colOff>
      <xdr:row>326</xdr:row>
      <xdr:rowOff>142875</xdr:rowOff>
    </xdr:to>
    <xdr:sp macro="" textlink="">
      <xdr:nvSpPr>
        <xdr:cNvPr id="1572" name="Text Box 771"/>
        <xdr:cNvSpPr txBox="1">
          <a:spLocks noChangeArrowheads="1"/>
        </xdr:cNvSpPr>
      </xdr:nvSpPr>
      <xdr:spPr bwMode="auto">
        <a:xfrm>
          <a:off x="1057275" y="2300287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326</xdr:row>
      <xdr:rowOff>0</xdr:rowOff>
    </xdr:from>
    <xdr:to>
      <xdr:col>4</xdr:col>
      <xdr:colOff>21291</xdr:colOff>
      <xdr:row>326</xdr:row>
      <xdr:rowOff>142875</xdr:rowOff>
    </xdr:to>
    <xdr:sp macro="" textlink="">
      <xdr:nvSpPr>
        <xdr:cNvPr id="1573" name="Text Box 771"/>
        <xdr:cNvSpPr txBox="1">
          <a:spLocks noChangeArrowheads="1"/>
        </xdr:cNvSpPr>
      </xdr:nvSpPr>
      <xdr:spPr bwMode="auto">
        <a:xfrm>
          <a:off x="1057275" y="2300287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326</xdr:row>
      <xdr:rowOff>0</xdr:rowOff>
    </xdr:from>
    <xdr:to>
      <xdr:col>4</xdr:col>
      <xdr:colOff>21291</xdr:colOff>
      <xdr:row>326</xdr:row>
      <xdr:rowOff>142875</xdr:rowOff>
    </xdr:to>
    <xdr:sp macro="" textlink="">
      <xdr:nvSpPr>
        <xdr:cNvPr id="1574" name="Text Box 771"/>
        <xdr:cNvSpPr txBox="1">
          <a:spLocks noChangeArrowheads="1"/>
        </xdr:cNvSpPr>
      </xdr:nvSpPr>
      <xdr:spPr bwMode="auto">
        <a:xfrm>
          <a:off x="1057275" y="2300287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326</xdr:row>
      <xdr:rowOff>0</xdr:rowOff>
    </xdr:from>
    <xdr:to>
      <xdr:col>4</xdr:col>
      <xdr:colOff>21291</xdr:colOff>
      <xdr:row>326</xdr:row>
      <xdr:rowOff>142875</xdr:rowOff>
    </xdr:to>
    <xdr:sp macro="" textlink="">
      <xdr:nvSpPr>
        <xdr:cNvPr id="1575" name="Text Box 771"/>
        <xdr:cNvSpPr txBox="1">
          <a:spLocks noChangeArrowheads="1"/>
        </xdr:cNvSpPr>
      </xdr:nvSpPr>
      <xdr:spPr bwMode="auto">
        <a:xfrm>
          <a:off x="1057275" y="2300287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326</xdr:row>
      <xdr:rowOff>0</xdr:rowOff>
    </xdr:from>
    <xdr:to>
      <xdr:col>4</xdr:col>
      <xdr:colOff>21291</xdr:colOff>
      <xdr:row>326</xdr:row>
      <xdr:rowOff>142875</xdr:rowOff>
    </xdr:to>
    <xdr:sp macro="" textlink="">
      <xdr:nvSpPr>
        <xdr:cNvPr id="1576" name="Text Box 771"/>
        <xdr:cNvSpPr txBox="1">
          <a:spLocks noChangeArrowheads="1"/>
        </xdr:cNvSpPr>
      </xdr:nvSpPr>
      <xdr:spPr bwMode="auto">
        <a:xfrm>
          <a:off x="1057275" y="2300287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326</xdr:row>
      <xdr:rowOff>0</xdr:rowOff>
    </xdr:from>
    <xdr:to>
      <xdr:col>4</xdr:col>
      <xdr:colOff>21291</xdr:colOff>
      <xdr:row>326</xdr:row>
      <xdr:rowOff>142875</xdr:rowOff>
    </xdr:to>
    <xdr:sp macro="" textlink="">
      <xdr:nvSpPr>
        <xdr:cNvPr id="1577" name="Text Box 771"/>
        <xdr:cNvSpPr txBox="1">
          <a:spLocks noChangeArrowheads="1"/>
        </xdr:cNvSpPr>
      </xdr:nvSpPr>
      <xdr:spPr bwMode="auto">
        <a:xfrm>
          <a:off x="1057275" y="2300287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78" name="Text Box 38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79" name="Text Box 38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80" name="Text Box 38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81" name="Text Box 39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82" name="Text Box 39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83" name="Text Box 39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84" name="Text Box 39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85" name="Text Box 39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86" name="Text Box 39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87" name="Text Box 39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88" name="Text Box 39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89" name="Text Box 39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90" name="Text Box 39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91" name="Text Box 40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92" name="Text Box 40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93" name="Text Box 40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94" name="Text Box 40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95" name="Text Box 40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96" name="Text Box 40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97" name="Text Box 40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98" name="Text Box 40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599" name="Text Box 40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00" name="Text Box 40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01" name="Text Box 41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02" name="Text Box 41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03" name="Text Box 41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04" name="Text Box 41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05" name="Text Box 41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06" name="Text Box 41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07" name="Text Box 41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08" name="Text Box 41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09" name="Text Box 41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10" name="Text Box 41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11" name="Text Box 42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12" name="Text Box 42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13" name="Text Box 42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14" name="Text Box 42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15" name="Text Box 42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16" name="Text Box 42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17" name="Text Box 42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18" name="Text Box 42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19" name="Text Box 42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20" name="Text Box 42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21" name="Text Box 43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22" name="Text Box 43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23" name="Text Box 43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24" name="Text Box 43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25" name="Text Box 43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26" name="Text Box 43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27" name="Text Box 43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28" name="Text Box 43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29" name="Text Box 43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30" name="Text Box 43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31" name="Text Box 44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32" name="Text Box 44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33" name="Text Box 44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34" name="Text Box 44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35" name="Text Box 44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36" name="Text Box 44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37" name="Text Box 44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38" name="Text Box 44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39" name="Text Box 44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40" name="Text Box 44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41" name="Text Box 45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42" name="Text Box 45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43" name="Text Box 45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44" name="Text Box 45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45" name="Text Box 45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46" name="Text Box 45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47" name="Text Box 45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48" name="Text Box 45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49" name="Text Box 45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50" name="Text Box 45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51" name="Text Box 46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52" name="Text Box 46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53" name="Text Box 46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54" name="Text Box 46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55" name="Text Box 46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56" name="Text Box 46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57" name="Text Box 46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58" name="Text Box 46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59" name="Text Box 46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60" name="Text Box 46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61" name="Text Box 47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62" name="Text Box 47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63" name="Text Box 47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64" name="Text Box 47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65" name="Text Box 47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66" name="Text Box 47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67" name="Text Box 47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68" name="Text Box 47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69" name="Text Box 47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70" name="Text Box 47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71" name="Text Box 48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72" name="Text Box 48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73" name="Text Box 48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74" name="Text Box 48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75" name="Text Box 48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76" name="Text Box 48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77" name="Text Box 48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78" name="Text Box 48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79" name="Text Box 48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80" name="Text Box 48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81" name="Text Box 49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82" name="Text Box 49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83" name="Text Box 49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84" name="Text Box 49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85" name="Text Box 49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86" name="Text Box 49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87" name="Text Box 49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88" name="Text Box 49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89" name="Text Box 49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90" name="Text Box 49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91" name="Text Box 50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92" name="Text Box 50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93" name="Text Box 50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94" name="Text Box 50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95" name="Text Box 50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96" name="Text Box 50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97" name="Text Box 50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98" name="Text Box 50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699" name="Text Box 50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00" name="Text Box 50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01" name="Text Box 51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02" name="Text Box 51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03" name="Text Box 51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04" name="Text Box 51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05" name="Text Box 51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06" name="Text Box 51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07" name="Text Box 51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08" name="Text Box 51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09" name="Text Box 51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10" name="Text Box 51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11" name="Text Box 52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12" name="Text Box 52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13" name="Text Box 52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14" name="Text Box 52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15" name="Text Box 52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16" name="Text Box 52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17" name="Text Box 52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18" name="Text Box 52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19" name="Text Box 52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20" name="Text Box 52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21" name="Text Box 53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22" name="Text Box 53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23" name="Text Box 53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24" name="Text Box 53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25" name="Text Box 53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26" name="Text Box 53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27" name="Text Box 53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28" name="Text Box 53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29" name="Text Box 53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30" name="Text Box 53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31" name="Text Box 54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32" name="Text Box 54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33" name="Text Box 54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34" name="Text Box 54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35" name="Text Box 54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36" name="Text Box 54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37" name="Text Box 54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38" name="Text Box 54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39" name="Text Box 54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40" name="Text Box 54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41" name="Text Box 55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42" name="Text Box 55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43" name="Text Box 55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44" name="Text Box 55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45" name="Text Box 55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46" name="Text Box 55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47" name="Text Box 55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48" name="Text Box 55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49" name="Text Box 55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50" name="Text Box 55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51" name="Text Box 56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52" name="Text Box 56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53" name="Text Box 56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54" name="Text Box 56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55" name="Text Box 56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56" name="Text Box 56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57" name="Text Box 56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58" name="Text Box 56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59" name="Text Box 56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60" name="Text Box 56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61" name="Text Box 57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62" name="Text Box 57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63" name="Text Box 57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64" name="Text Box 57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65" name="Text Box 57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66" name="Text Box 57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67" name="Text Box 57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68" name="Text Box 57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69" name="Text Box 57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70" name="Text Box 57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71" name="Text Box 58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72" name="Text Box 58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73" name="Text Box 58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74" name="Text Box 58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75" name="Text Box 58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76" name="Text Box 58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77" name="Text Box 58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78" name="Text Box 58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79" name="Text Box 58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80" name="Text Box 58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81" name="Text Box 59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82" name="Text Box 59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83" name="Text Box 59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84" name="Text Box 59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85" name="Text Box 59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86" name="Text Box 59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87" name="Text Box 59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88" name="Text Box 59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89" name="Text Box 59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90" name="Text Box 59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91" name="Text Box 60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92" name="Text Box 60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93" name="Text Box 60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94" name="Text Box 60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95" name="Text Box 60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96" name="Text Box 60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97" name="Text Box 60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98" name="Text Box 60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799" name="Text Box 60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00" name="Text Box 60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01" name="Text Box 61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02" name="Text Box 61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03" name="Text Box 61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04" name="Text Box 61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05" name="Text Box 61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06" name="Text Box 61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07" name="Text Box 61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08" name="Text Box 61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09" name="Text Box 61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10" name="Text Box 61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11" name="Text Box 62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12" name="Text Box 62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13" name="Text Box 62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14" name="Text Box 62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15" name="Text Box 62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16" name="Text Box 62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17" name="Text Box 62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18" name="Text Box 62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19" name="Text Box 62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20" name="Text Box 62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21" name="Text Box 63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22" name="Text Box 63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23" name="Text Box 63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24" name="Text Box 63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25" name="Text Box 63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26" name="Text Box 63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27" name="Text Box 63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28" name="Text Box 63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29" name="Text Box 63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30" name="Text Box 63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31" name="Text Box 64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32" name="Text Box 64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33" name="Text Box 64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34" name="Text Box 64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35" name="Text Box 64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36" name="Text Box 64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37" name="Text Box 64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38" name="Text Box 64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39" name="Text Box 64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40" name="Text Box 64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41" name="Text Box 65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42" name="Text Box 65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43" name="Text Box 65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44" name="Text Box 65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45" name="Text Box 65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46" name="Text Box 65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47" name="Text Box 65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48" name="Text Box 65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49" name="Text Box 65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50" name="Text Box 65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51" name="Text Box 66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52" name="Text Box 66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53" name="Text Box 66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54" name="Text Box 66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55" name="Text Box 66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56" name="Text Box 66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57" name="Text Box 66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58" name="Text Box 66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59" name="Text Box 66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60" name="Text Box 66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61" name="Text Box 67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62" name="Text Box 67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63" name="Text Box 67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64" name="Text Box 67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65" name="Text Box 67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66" name="Text Box 67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67" name="Text Box 67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68" name="Text Box 67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69" name="Text Box 67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70" name="Text Box 67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71" name="Text Box 68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72" name="Text Box 68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73" name="Text Box 68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74" name="Text Box 68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75" name="Text Box 68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76" name="Text Box 68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77" name="Text Box 68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78" name="Text Box 68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79" name="Text Box 68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80" name="Text Box 68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81" name="Text Box 69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82" name="Text Box 69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83" name="Text Box 69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84" name="Text Box 69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85" name="Text Box 69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86" name="Text Box 69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87" name="Text Box 69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88" name="Text Box 69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89" name="Text Box 69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90" name="Text Box 69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91" name="Text Box 70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92" name="Text Box 70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93" name="Text Box 70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94" name="Text Box 70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95" name="Text Box 70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96" name="Text Box 70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97" name="Text Box 70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98" name="Text Box 70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899" name="Text Box 70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00" name="Text Box 70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01" name="Text Box 71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02" name="Text Box 71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03" name="Text Box 71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04" name="Text Box 71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05" name="Text Box 71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06" name="Text Box 71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07" name="Text Box 71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08" name="Text Box 71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09" name="Text Box 71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10" name="Text Box 71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11" name="Text Box 72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12" name="Text Box 72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13" name="Text Box 72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14" name="Text Box 72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15" name="Text Box 72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16" name="Text Box 72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17" name="Text Box 72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18" name="Text Box 72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19" name="Text Box 72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20" name="Text Box 72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21" name="Text Box 73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22" name="Text Box 73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23" name="Text Box 73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24" name="Text Box 73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25" name="Text Box 73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26" name="Text Box 73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27" name="Text Box 73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28" name="Text Box 73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29" name="Text Box 73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30" name="Text Box 73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31" name="Text Box 74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32" name="Text Box 74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33" name="Text Box 74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34" name="Text Box 74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35" name="Text Box 74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36" name="Text Box 74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37" name="Text Box 74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38" name="Text Box 74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39" name="Text Box 74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40" name="Text Box 74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41" name="Text Box 75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42" name="Text Box 75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43" name="Text Box 75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44" name="Text Box 75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45" name="Text Box 75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46" name="Text Box 75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47" name="Text Box 75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48" name="Text Box 75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49" name="Text Box 75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50" name="Text Box 75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51" name="Text Box 76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52" name="Text Box 76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53" name="Text Box 76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54" name="Text Box 76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55" name="Text Box 76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56" name="Text Box 76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57" name="Text Box 76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58" name="Text Box 76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59" name="Text Box 76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60" name="Text Box 76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61" name="Text Box 77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62" name="Text Box 77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209550</xdr:colOff>
      <xdr:row>326</xdr:row>
      <xdr:rowOff>0</xdr:rowOff>
    </xdr:from>
    <xdr:to>
      <xdr:col>4</xdr:col>
      <xdr:colOff>428625</xdr:colOff>
      <xdr:row>326</xdr:row>
      <xdr:rowOff>142875</xdr:rowOff>
    </xdr:to>
    <xdr:sp macro="" textlink="">
      <xdr:nvSpPr>
        <xdr:cNvPr id="1963" name="Text Box 772"/>
        <xdr:cNvSpPr txBox="1">
          <a:spLocks noChangeArrowheads="1"/>
        </xdr:cNvSpPr>
      </xdr:nvSpPr>
      <xdr:spPr bwMode="auto">
        <a:xfrm>
          <a:off x="1647825" y="210407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326</xdr:row>
      <xdr:rowOff>0</xdr:rowOff>
    </xdr:from>
    <xdr:to>
      <xdr:col>4</xdr:col>
      <xdr:colOff>21291</xdr:colOff>
      <xdr:row>326</xdr:row>
      <xdr:rowOff>142875</xdr:rowOff>
    </xdr:to>
    <xdr:sp macro="" textlink="">
      <xdr:nvSpPr>
        <xdr:cNvPr id="1964" name="Text Box 771"/>
        <xdr:cNvSpPr txBox="1">
          <a:spLocks noChangeArrowheads="1"/>
        </xdr:cNvSpPr>
      </xdr:nvSpPr>
      <xdr:spPr bwMode="auto">
        <a:xfrm>
          <a:off x="1057275" y="2104072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326</xdr:row>
      <xdr:rowOff>0</xdr:rowOff>
    </xdr:from>
    <xdr:to>
      <xdr:col>4</xdr:col>
      <xdr:colOff>21291</xdr:colOff>
      <xdr:row>326</xdr:row>
      <xdr:rowOff>142875</xdr:rowOff>
    </xdr:to>
    <xdr:sp macro="" textlink="">
      <xdr:nvSpPr>
        <xdr:cNvPr id="1965" name="Text Box 771"/>
        <xdr:cNvSpPr txBox="1">
          <a:spLocks noChangeArrowheads="1"/>
        </xdr:cNvSpPr>
      </xdr:nvSpPr>
      <xdr:spPr bwMode="auto">
        <a:xfrm>
          <a:off x="1057275" y="2104072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326</xdr:row>
      <xdr:rowOff>0</xdr:rowOff>
    </xdr:from>
    <xdr:to>
      <xdr:col>4</xdr:col>
      <xdr:colOff>21291</xdr:colOff>
      <xdr:row>326</xdr:row>
      <xdr:rowOff>142875</xdr:rowOff>
    </xdr:to>
    <xdr:sp macro="" textlink="">
      <xdr:nvSpPr>
        <xdr:cNvPr id="1966" name="Text Box 771"/>
        <xdr:cNvSpPr txBox="1">
          <a:spLocks noChangeArrowheads="1"/>
        </xdr:cNvSpPr>
      </xdr:nvSpPr>
      <xdr:spPr bwMode="auto">
        <a:xfrm>
          <a:off x="1057275" y="2104072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326</xdr:row>
      <xdr:rowOff>0</xdr:rowOff>
    </xdr:from>
    <xdr:to>
      <xdr:col>4</xdr:col>
      <xdr:colOff>21291</xdr:colOff>
      <xdr:row>326</xdr:row>
      <xdr:rowOff>142875</xdr:rowOff>
    </xdr:to>
    <xdr:sp macro="" textlink="">
      <xdr:nvSpPr>
        <xdr:cNvPr id="1967" name="Text Box 771"/>
        <xdr:cNvSpPr txBox="1">
          <a:spLocks noChangeArrowheads="1"/>
        </xdr:cNvSpPr>
      </xdr:nvSpPr>
      <xdr:spPr bwMode="auto">
        <a:xfrm>
          <a:off x="1057275" y="2104072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326</xdr:row>
      <xdr:rowOff>0</xdr:rowOff>
    </xdr:from>
    <xdr:to>
      <xdr:col>4</xdr:col>
      <xdr:colOff>21291</xdr:colOff>
      <xdr:row>326</xdr:row>
      <xdr:rowOff>142875</xdr:rowOff>
    </xdr:to>
    <xdr:sp macro="" textlink="">
      <xdr:nvSpPr>
        <xdr:cNvPr id="1968" name="Text Box 771"/>
        <xdr:cNvSpPr txBox="1">
          <a:spLocks noChangeArrowheads="1"/>
        </xdr:cNvSpPr>
      </xdr:nvSpPr>
      <xdr:spPr bwMode="auto">
        <a:xfrm>
          <a:off x="1057275" y="2104072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326</xdr:row>
      <xdr:rowOff>0</xdr:rowOff>
    </xdr:from>
    <xdr:to>
      <xdr:col>4</xdr:col>
      <xdr:colOff>21291</xdr:colOff>
      <xdr:row>326</xdr:row>
      <xdr:rowOff>142875</xdr:rowOff>
    </xdr:to>
    <xdr:sp macro="" textlink="">
      <xdr:nvSpPr>
        <xdr:cNvPr id="1969" name="Text Box 771"/>
        <xdr:cNvSpPr txBox="1">
          <a:spLocks noChangeArrowheads="1"/>
        </xdr:cNvSpPr>
      </xdr:nvSpPr>
      <xdr:spPr bwMode="auto">
        <a:xfrm>
          <a:off x="1057275" y="2104072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326</xdr:row>
      <xdr:rowOff>0</xdr:rowOff>
    </xdr:from>
    <xdr:to>
      <xdr:col>4</xdr:col>
      <xdr:colOff>21291</xdr:colOff>
      <xdr:row>326</xdr:row>
      <xdr:rowOff>142875</xdr:rowOff>
    </xdr:to>
    <xdr:sp macro="" textlink="">
      <xdr:nvSpPr>
        <xdr:cNvPr id="1970" name="Text Box 771"/>
        <xdr:cNvSpPr txBox="1">
          <a:spLocks noChangeArrowheads="1"/>
        </xdr:cNvSpPr>
      </xdr:nvSpPr>
      <xdr:spPr bwMode="auto">
        <a:xfrm>
          <a:off x="1057275" y="2104072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326</xdr:row>
      <xdr:rowOff>0</xdr:rowOff>
    </xdr:from>
    <xdr:to>
      <xdr:col>4</xdr:col>
      <xdr:colOff>21291</xdr:colOff>
      <xdr:row>326</xdr:row>
      <xdr:rowOff>142875</xdr:rowOff>
    </xdr:to>
    <xdr:sp macro="" textlink="">
      <xdr:nvSpPr>
        <xdr:cNvPr id="1971" name="Text Box 771"/>
        <xdr:cNvSpPr txBox="1">
          <a:spLocks noChangeArrowheads="1"/>
        </xdr:cNvSpPr>
      </xdr:nvSpPr>
      <xdr:spPr bwMode="auto">
        <a:xfrm>
          <a:off x="1057275" y="2104072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72" name="Text Box 38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73" name="Text Box 38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74" name="Text Box 38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75" name="Text Box 39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76" name="Text Box 39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77" name="Text Box 39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78" name="Text Box 39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79" name="Text Box 39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80" name="Text Box 39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81" name="Text Box 39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82" name="Text Box 39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83" name="Text Box 39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84" name="Text Box 39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85" name="Text Box 40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86" name="Text Box 40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87" name="Text Box 40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88" name="Text Box 40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89" name="Text Box 40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90" name="Text Box 40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91" name="Text Box 40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92" name="Text Box 40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93" name="Text Box 40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94" name="Text Box 40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95" name="Text Box 41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96" name="Text Box 41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97" name="Text Box 41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98" name="Text Box 41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1999" name="Text Box 41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00" name="Text Box 41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01" name="Text Box 41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02" name="Text Box 41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03" name="Text Box 41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04" name="Text Box 41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05" name="Text Box 42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06" name="Text Box 42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07" name="Text Box 42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08" name="Text Box 42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09" name="Text Box 42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10" name="Text Box 42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11" name="Text Box 42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12" name="Text Box 42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13" name="Text Box 42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14" name="Text Box 42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15" name="Text Box 43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16" name="Text Box 43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17" name="Text Box 43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18" name="Text Box 43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19" name="Text Box 43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20" name="Text Box 43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21" name="Text Box 43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22" name="Text Box 43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23" name="Text Box 43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24" name="Text Box 43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25" name="Text Box 44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26" name="Text Box 44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27" name="Text Box 44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28" name="Text Box 44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29" name="Text Box 44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30" name="Text Box 44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31" name="Text Box 44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32" name="Text Box 44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33" name="Text Box 44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34" name="Text Box 44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35" name="Text Box 45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36" name="Text Box 45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37" name="Text Box 45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38" name="Text Box 45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39" name="Text Box 45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40" name="Text Box 45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41" name="Text Box 45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42" name="Text Box 45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43" name="Text Box 45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44" name="Text Box 45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45" name="Text Box 46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46" name="Text Box 46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47" name="Text Box 46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48" name="Text Box 46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49" name="Text Box 46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50" name="Text Box 46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51" name="Text Box 46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52" name="Text Box 46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53" name="Text Box 46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54" name="Text Box 46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55" name="Text Box 47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56" name="Text Box 47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57" name="Text Box 47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58" name="Text Box 47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59" name="Text Box 47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60" name="Text Box 47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61" name="Text Box 47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62" name="Text Box 47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63" name="Text Box 47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64" name="Text Box 47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65" name="Text Box 48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66" name="Text Box 48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67" name="Text Box 48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68" name="Text Box 48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69" name="Text Box 48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70" name="Text Box 48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71" name="Text Box 48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72" name="Text Box 48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73" name="Text Box 48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74" name="Text Box 48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75" name="Text Box 49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76" name="Text Box 49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77" name="Text Box 49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78" name="Text Box 49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79" name="Text Box 49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80" name="Text Box 49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81" name="Text Box 49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82" name="Text Box 49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83" name="Text Box 49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84" name="Text Box 49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85" name="Text Box 50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86" name="Text Box 50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87" name="Text Box 50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88" name="Text Box 50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89" name="Text Box 50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90" name="Text Box 50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91" name="Text Box 50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92" name="Text Box 50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93" name="Text Box 50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94" name="Text Box 50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95" name="Text Box 51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96" name="Text Box 51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97" name="Text Box 51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98" name="Text Box 51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099" name="Text Box 51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00" name="Text Box 51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01" name="Text Box 51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02" name="Text Box 51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03" name="Text Box 51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04" name="Text Box 51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05" name="Text Box 52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06" name="Text Box 52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07" name="Text Box 52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08" name="Text Box 52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09" name="Text Box 52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10" name="Text Box 52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11" name="Text Box 52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12" name="Text Box 52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13" name="Text Box 52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14" name="Text Box 52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15" name="Text Box 53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16" name="Text Box 53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17" name="Text Box 53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18" name="Text Box 53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19" name="Text Box 53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20" name="Text Box 53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21" name="Text Box 53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22" name="Text Box 53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23" name="Text Box 53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24" name="Text Box 53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25" name="Text Box 54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26" name="Text Box 54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27" name="Text Box 54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28" name="Text Box 54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29" name="Text Box 54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30" name="Text Box 54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31" name="Text Box 54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32" name="Text Box 54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33" name="Text Box 54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34" name="Text Box 54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35" name="Text Box 55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36" name="Text Box 55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37" name="Text Box 55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38" name="Text Box 55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39" name="Text Box 55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40" name="Text Box 55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41" name="Text Box 55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42" name="Text Box 55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43" name="Text Box 55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44" name="Text Box 55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45" name="Text Box 56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46" name="Text Box 56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47" name="Text Box 56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48" name="Text Box 56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49" name="Text Box 56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50" name="Text Box 56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51" name="Text Box 56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52" name="Text Box 56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53" name="Text Box 56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54" name="Text Box 56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55" name="Text Box 57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56" name="Text Box 57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57" name="Text Box 57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58" name="Text Box 57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59" name="Text Box 57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60" name="Text Box 57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61" name="Text Box 57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62" name="Text Box 57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63" name="Text Box 57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64" name="Text Box 57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65" name="Text Box 58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66" name="Text Box 58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67" name="Text Box 58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68" name="Text Box 58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69" name="Text Box 58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70" name="Text Box 58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71" name="Text Box 58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72" name="Text Box 58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73" name="Text Box 58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74" name="Text Box 58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75" name="Text Box 59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76" name="Text Box 59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77" name="Text Box 59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78" name="Text Box 59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79" name="Text Box 59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80" name="Text Box 59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81" name="Text Box 59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82" name="Text Box 59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83" name="Text Box 59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84" name="Text Box 59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85" name="Text Box 60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86" name="Text Box 60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87" name="Text Box 60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88" name="Text Box 60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89" name="Text Box 60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90" name="Text Box 60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91" name="Text Box 60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92" name="Text Box 60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93" name="Text Box 60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94" name="Text Box 60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95" name="Text Box 61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96" name="Text Box 61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97" name="Text Box 61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98" name="Text Box 61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199" name="Text Box 61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00" name="Text Box 61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01" name="Text Box 61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02" name="Text Box 61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03" name="Text Box 61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04" name="Text Box 61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05" name="Text Box 62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06" name="Text Box 62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07" name="Text Box 62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08" name="Text Box 62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09" name="Text Box 62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10" name="Text Box 62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11" name="Text Box 62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12" name="Text Box 62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13" name="Text Box 62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14" name="Text Box 62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15" name="Text Box 63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16" name="Text Box 63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17" name="Text Box 63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18" name="Text Box 63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19" name="Text Box 63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20" name="Text Box 63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21" name="Text Box 63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22" name="Text Box 63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23" name="Text Box 63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24" name="Text Box 63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25" name="Text Box 64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26" name="Text Box 64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27" name="Text Box 64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28" name="Text Box 64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29" name="Text Box 64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30" name="Text Box 64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31" name="Text Box 64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32" name="Text Box 64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33" name="Text Box 64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34" name="Text Box 64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35" name="Text Box 65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36" name="Text Box 65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37" name="Text Box 65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38" name="Text Box 65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39" name="Text Box 65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40" name="Text Box 65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41" name="Text Box 65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42" name="Text Box 65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43" name="Text Box 65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44" name="Text Box 65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45" name="Text Box 66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46" name="Text Box 66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47" name="Text Box 66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48" name="Text Box 66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49" name="Text Box 66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50" name="Text Box 66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51" name="Text Box 66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52" name="Text Box 66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53" name="Text Box 66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54" name="Text Box 66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55" name="Text Box 67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56" name="Text Box 67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57" name="Text Box 67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58" name="Text Box 67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59" name="Text Box 67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60" name="Text Box 67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61" name="Text Box 67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62" name="Text Box 67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63" name="Text Box 67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64" name="Text Box 67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65" name="Text Box 68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66" name="Text Box 68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67" name="Text Box 68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68" name="Text Box 68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69" name="Text Box 68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70" name="Text Box 68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71" name="Text Box 68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72" name="Text Box 68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73" name="Text Box 68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74" name="Text Box 68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75" name="Text Box 69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76" name="Text Box 69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77" name="Text Box 69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78" name="Text Box 69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79" name="Text Box 69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80" name="Text Box 69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81" name="Text Box 69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82" name="Text Box 69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83" name="Text Box 69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84" name="Text Box 69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85" name="Text Box 70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86" name="Text Box 70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87" name="Text Box 70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88" name="Text Box 70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89" name="Text Box 70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90" name="Text Box 70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91" name="Text Box 70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92" name="Text Box 70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93" name="Text Box 70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94" name="Text Box 70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95" name="Text Box 71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96" name="Text Box 71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97" name="Text Box 71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98" name="Text Box 71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299" name="Text Box 71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300" name="Text Box 71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301" name="Text Box 71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302" name="Text Box 71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303" name="Text Box 71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304" name="Text Box 71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305" name="Text Box 72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306" name="Text Box 72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307" name="Text Box 72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308" name="Text Box 72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309" name="Text Box 72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310" name="Text Box 72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311" name="Text Box 72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312" name="Text Box 72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313" name="Text Box 72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314" name="Text Box 72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315" name="Text Box 73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316" name="Text Box 73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317" name="Text Box 73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318" name="Text Box 73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319" name="Text Box 73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320" name="Text Box 73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321" name="Text Box 73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322" name="Text Box 73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323" name="Text Box 73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324" name="Text Box 73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325" name="Text Box 74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326" name="Text Box 74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327" name="Text Box 74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328" name="Text Box 74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329" name="Text Box 74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330" name="Text Box 74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331" name="Text Box 74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332" name="Text Box 74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333" name="Text Box 74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334" name="Text Box 74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335" name="Text Box 75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336" name="Text Box 75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337" name="Text Box 75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338" name="Text Box 75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339" name="Text Box 75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340" name="Text Box 75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341" name="Text Box 75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342" name="Text Box 75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343" name="Text Box 75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344" name="Text Box 75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345" name="Text Box 76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346" name="Text Box 76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347" name="Text Box 762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348" name="Text Box 763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349" name="Text Box 764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350" name="Text Box 765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351" name="Text Box 766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352" name="Text Box 767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353" name="Text Box 768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354" name="Text Box 769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355" name="Text Box 770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104775</xdr:colOff>
      <xdr:row>326</xdr:row>
      <xdr:rowOff>142875</xdr:rowOff>
    </xdr:to>
    <xdr:sp macro="" textlink="">
      <xdr:nvSpPr>
        <xdr:cNvPr id="2356" name="Text Box 771"/>
        <xdr:cNvSpPr txBox="1">
          <a:spLocks noChangeArrowheads="1"/>
        </xdr:cNvSpPr>
      </xdr:nvSpPr>
      <xdr:spPr bwMode="auto">
        <a:xfrm>
          <a:off x="1438275" y="210407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209550</xdr:colOff>
      <xdr:row>326</xdr:row>
      <xdr:rowOff>0</xdr:rowOff>
    </xdr:from>
    <xdr:to>
      <xdr:col>4</xdr:col>
      <xdr:colOff>428625</xdr:colOff>
      <xdr:row>326</xdr:row>
      <xdr:rowOff>142875</xdr:rowOff>
    </xdr:to>
    <xdr:sp macro="" textlink="">
      <xdr:nvSpPr>
        <xdr:cNvPr id="2357" name="Text Box 772"/>
        <xdr:cNvSpPr txBox="1">
          <a:spLocks noChangeArrowheads="1"/>
        </xdr:cNvSpPr>
      </xdr:nvSpPr>
      <xdr:spPr bwMode="auto">
        <a:xfrm>
          <a:off x="1647825" y="210407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326</xdr:row>
      <xdr:rowOff>0</xdr:rowOff>
    </xdr:from>
    <xdr:to>
      <xdr:col>4</xdr:col>
      <xdr:colOff>21291</xdr:colOff>
      <xdr:row>326</xdr:row>
      <xdr:rowOff>142875</xdr:rowOff>
    </xdr:to>
    <xdr:sp macro="" textlink="">
      <xdr:nvSpPr>
        <xdr:cNvPr id="2358" name="Text Box 771"/>
        <xdr:cNvSpPr txBox="1">
          <a:spLocks noChangeArrowheads="1"/>
        </xdr:cNvSpPr>
      </xdr:nvSpPr>
      <xdr:spPr bwMode="auto">
        <a:xfrm>
          <a:off x="1057275" y="2104072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326</xdr:row>
      <xdr:rowOff>0</xdr:rowOff>
    </xdr:from>
    <xdr:to>
      <xdr:col>4</xdr:col>
      <xdr:colOff>21291</xdr:colOff>
      <xdr:row>326</xdr:row>
      <xdr:rowOff>142875</xdr:rowOff>
    </xdr:to>
    <xdr:sp macro="" textlink="">
      <xdr:nvSpPr>
        <xdr:cNvPr id="2359" name="Text Box 771"/>
        <xdr:cNvSpPr txBox="1">
          <a:spLocks noChangeArrowheads="1"/>
        </xdr:cNvSpPr>
      </xdr:nvSpPr>
      <xdr:spPr bwMode="auto">
        <a:xfrm>
          <a:off x="1057275" y="2104072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326</xdr:row>
      <xdr:rowOff>0</xdr:rowOff>
    </xdr:from>
    <xdr:to>
      <xdr:col>4</xdr:col>
      <xdr:colOff>21291</xdr:colOff>
      <xdr:row>326</xdr:row>
      <xdr:rowOff>142875</xdr:rowOff>
    </xdr:to>
    <xdr:sp macro="" textlink="">
      <xdr:nvSpPr>
        <xdr:cNvPr id="2360" name="Text Box 771"/>
        <xdr:cNvSpPr txBox="1">
          <a:spLocks noChangeArrowheads="1"/>
        </xdr:cNvSpPr>
      </xdr:nvSpPr>
      <xdr:spPr bwMode="auto">
        <a:xfrm>
          <a:off x="1057275" y="2104072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326</xdr:row>
      <xdr:rowOff>0</xdr:rowOff>
    </xdr:from>
    <xdr:to>
      <xdr:col>4</xdr:col>
      <xdr:colOff>21291</xdr:colOff>
      <xdr:row>326</xdr:row>
      <xdr:rowOff>142875</xdr:rowOff>
    </xdr:to>
    <xdr:sp macro="" textlink="">
      <xdr:nvSpPr>
        <xdr:cNvPr id="2361" name="Text Box 771"/>
        <xdr:cNvSpPr txBox="1">
          <a:spLocks noChangeArrowheads="1"/>
        </xdr:cNvSpPr>
      </xdr:nvSpPr>
      <xdr:spPr bwMode="auto">
        <a:xfrm>
          <a:off x="1057275" y="2104072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326</xdr:row>
      <xdr:rowOff>0</xdr:rowOff>
    </xdr:from>
    <xdr:to>
      <xdr:col>4</xdr:col>
      <xdr:colOff>21291</xdr:colOff>
      <xdr:row>326</xdr:row>
      <xdr:rowOff>142875</xdr:rowOff>
    </xdr:to>
    <xdr:sp macro="" textlink="">
      <xdr:nvSpPr>
        <xdr:cNvPr id="2362" name="Text Box 771"/>
        <xdr:cNvSpPr txBox="1">
          <a:spLocks noChangeArrowheads="1"/>
        </xdr:cNvSpPr>
      </xdr:nvSpPr>
      <xdr:spPr bwMode="auto">
        <a:xfrm>
          <a:off x="1057275" y="2104072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326</xdr:row>
      <xdr:rowOff>0</xdr:rowOff>
    </xdr:from>
    <xdr:to>
      <xdr:col>4</xdr:col>
      <xdr:colOff>21291</xdr:colOff>
      <xdr:row>326</xdr:row>
      <xdr:rowOff>142875</xdr:rowOff>
    </xdr:to>
    <xdr:sp macro="" textlink="">
      <xdr:nvSpPr>
        <xdr:cNvPr id="2363" name="Text Box 771"/>
        <xdr:cNvSpPr txBox="1">
          <a:spLocks noChangeArrowheads="1"/>
        </xdr:cNvSpPr>
      </xdr:nvSpPr>
      <xdr:spPr bwMode="auto">
        <a:xfrm>
          <a:off x="1057275" y="2104072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326</xdr:row>
      <xdr:rowOff>0</xdr:rowOff>
    </xdr:from>
    <xdr:to>
      <xdr:col>4</xdr:col>
      <xdr:colOff>21291</xdr:colOff>
      <xdr:row>326</xdr:row>
      <xdr:rowOff>142875</xdr:rowOff>
    </xdr:to>
    <xdr:sp macro="" textlink="">
      <xdr:nvSpPr>
        <xdr:cNvPr id="2364" name="Text Box 771"/>
        <xdr:cNvSpPr txBox="1">
          <a:spLocks noChangeArrowheads="1"/>
        </xdr:cNvSpPr>
      </xdr:nvSpPr>
      <xdr:spPr bwMode="auto">
        <a:xfrm>
          <a:off x="1057275" y="2104072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326</xdr:row>
      <xdr:rowOff>0</xdr:rowOff>
    </xdr:from>
    <xdr:to>
      <xdr:col>4</xdr:col>
      <xdr:colOff>21291</xdr:colOff>
      <xdr:row>326</xdr:row>
      <xdr:rowOff>142875</xdr:rowOff>
    </xdr:to>
    <xdr:sp macro="" textlink="">
      <xdr:nvSpPr>
        <xdr:cNvPr id="2365" name="Text Box 771"/>
        <xdr:cNvSpPr txBox="1">
          <a:spLocks noChangeArrowheads="1"/>
        </xdr:cNvSpPr>
      </xdr:nvSpPr>
      <xdr:spPr bwMode="auto">
        <a:xfrm>
          <a:off x="1057275" y="2104072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366" name="Text Box 38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367" name="Text Box 38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368" name="Text Box 38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369" name="Text Box 39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370" name="Text Box 39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371" name="Text Box 39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372" name="Text Box 39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373" name="Text Box 39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374" name="Text Box 39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375" name="Text Box 39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376" name="Text Box 39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377" name="Text Box 39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378" name="Text Box 39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379" name="Text Box 40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380" name="Text Box 40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381" name="Text Box 40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382" name="Text Box 40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383" name="Text Box 40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384" name="Text Box 40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385" name="Text Box 40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386" name="Text Box 40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387" name="Text Box 40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388" name="Text Box 40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389" name="Text Box 41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390" name="Text Box 41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391" name="Text Box 41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392" name="Text Box 41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393" name="Text Box 41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394" name="Text Box 41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395" name="Text Box 41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396" name="Text Box 41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397" name="Text Box 41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398" name="Text Box 41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399" name="Text Box 42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00" name="Text Box 42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01" name="Text Box 42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02" name="Text Box 42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03" name="Text Box 42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04" name="Text Box 42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05" name="Text Box 42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06" name="Text Box 42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07" name="Text Box 42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08" name="Text Box 42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09" name="Text Box 43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10" name="Text Box 43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11" name="Text Box 43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12" name="Text Box 43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13" name="Text Box 43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14" name="Text Box 43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15" name="Text Box 43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16" name="Text Box 43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17" name="Text Box 43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18" name="Text Box 43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19" name="Text Box 44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20" name="Text Box 44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21" name="Text Box 44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22" name="Text Box 44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23" name="Text Box 44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24" name="Text Box 44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25" name="Text Box 44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26" name="Text Box 44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27" name="Text Box 44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28" name="Text Box 44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29" name="Text Box 45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30" name="Text Box 45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31" name="Text Box 45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32" name="Text Box 45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33" name="Text Box 45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34" name="Text Box 45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35" name="Text Box 45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36" name="Text Box 45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37" name="Text Box 45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38" name="Text Box 45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39" name="Text Box 46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40" name="Text Box 46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41" name="Text Box 46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42" name="Text Box 46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43" name="Text Box 46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44" name="Text Box 46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45" name="Text Box 46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46" name="Text Box 46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47" name="Text Box 46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48" name="Text Box 46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49" name="Text Box 47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50" name="Text Box 47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51" name="Text Box 47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52" name="Text Box 47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53" name="Text Box 47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54" name="Text Box 47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55" name="Text Box 47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56" name="Text Box 47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57" name="Text Box 47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58" name="Text Box 47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59" name="Text Box 48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60" name="Text Box 48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61" name="Text Box 48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62" name="Text Box 48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63" name="Text Box 48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64" name="Text Box 48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65" name="Text Box 48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66" name="Text Box 48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67" name="Text Box 48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68" name="Text Box 48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69" name="Text Box 49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70" name="Text Box 49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71" name="Text Box 49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72" name="Text Box 49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73" name="Text Box 49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74" name="Text Box 49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75" name="Text Box 49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76" name="Text Box 49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77" name="Text Box 49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78" name="Text Box 49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79" name="Text Box 50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80" name="Text Box 50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81" name="Text Box 50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82" name="Text Box 50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83" name="Text Box 50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84" name="Text Box 50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85" name="Text Box 50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86" name="Text Box 50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87" name="Text Box 50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88" name="Text Box 50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89" name="Text Box 51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90" name="Text Box 51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91" name="Text Box 51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92" name="Text Box 51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93" name="Text Box 51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94" name="Text Box 51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95" name="Text Box 51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96" name="Text Box 51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97" name="Text Box 51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98" name="Text Box 51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499" name="Text Box 52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00" name="Text Box 52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01" name="Text Box 52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02" name="Text Box 52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03" name="Text Box 52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04" name="Text Box 52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05" name="Text Box 52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06" name="Text Box 52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07" name="Text Box 52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08" name="Text Box 52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09" name="Text Box 53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10" name="Text Box 53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11" name="Text Box 53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12" name="Text Box 53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13" name="Text Box 53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14" name="Text Box 53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15" name="Text Box 53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16" name="Text Box 53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17" name="Text Box 53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18" name="Text Box 53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19" name="Text Box 54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20" name="Text Box 54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21" name="Text Box 54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22" name="Text Box 54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23" name="Text Box 54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24" name="Text Box 54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25" name="Text Box 54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26" name="Text Box 54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27" name="Text Box 54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28" name="Text Box 54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29" name="Text Box 55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30" name="Text Box 55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31" name="Text Box 55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32" name="Text Box 55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33" name="Text Box 55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34" name="Text Box 55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35" name="Text Box 55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36" name="Text Box 55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37" name="Text Box 55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38" name="Text Box 55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39" name="Text Box 56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40" name="Text Box 56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41" name="Text Box 56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42" name="Text Box 56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43" name="Text Box 56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44" name="Text Box 56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45" name="Text Box 56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46" name="Text Box 56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47" name="Text Box 56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48" name="Text Box 56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49" name="Text Box 57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50" name="Text Box 57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51" name="Text Box 57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52" name="Text Box 57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53" name="Text Box 57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54" name="Text Box 57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55" name="Text Box 57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56" name="Text Box 57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57" name="Text Box 57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58" name="Text Box 57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59" name="Text Box 58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60" name="Text Box 58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61" name="Text Box 58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62" name="Text Box 58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63" name="Text Box 58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64" name="Text Box 58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65" name="Text Box 58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66" name="Text Box 58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67" name="Text Box 58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68" name="Text Box 58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69" name="Text Box 59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70" name="Text Box 59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71" name="Text Box 59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72" name="Text Box 59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73" name="Text Box 59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74" name="Text Box 59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75" name="Text Box 59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76" name="Text Box 59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77" name="Text Box 59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78" name="Text Box 59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79" name="Text Box 60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80" name="Text Box 60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81" name="Text Box 60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82" name="Text Box 60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83" name="Text Box 60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84" name="Text Box 60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85" name="Text Box 60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86" name="Text Box 60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87" name="Text Box 60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88" name="Text Box 60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89" name="Text Box 61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90" name="Text Box 61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91" name="Text Box 61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92" name="Text Box 61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93" name="Text Box 61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94" name="Text Box 61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95" name="Text Box 61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96" name="Text Box 61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97" name="Text Box 61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98" name="Text Box 61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599" name="Text Box 62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00" name="Text Box 62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01" name="Text Box 62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02" name="Text Box 62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03" name="Text Box 62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04" name="Text Box 62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05" name="Text Box 62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06" name="Text Box 62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07" name="Text Box 62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08" name="Text Box 62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09" name="Text Box 63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10" name="Text Box 63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11" name="Text Box 63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12" name="Text Box 63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13" name="Text Box 63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14" name="Text Box 63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15" name="Text Box 63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16" name="Text Box 63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17" name="Text Box 63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18" name="Text Box 63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19" name="Text Box 64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20" name="Text Box 64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21" name="Text Box 64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22" name="Text Box 64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23" name="Text Box 64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24" name="Text Box 64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25" name="Text Box 64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26" name="Text Box 64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27" name="Text Box 64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28" name="Text Box 64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29" name="Text Box 65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30" name="Text Box 65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31" name="Text Box 65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32" name="Text Box 65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33" name="Text Box 65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34" name="Text Box 65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35" name="Text Box 65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36" name="Text Box 65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37" name="Text Box 65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38" name="Text Box 65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39" name="Text Box 66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40" name="Text Box 66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41" name="Text Box 66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42" name="Text Box 66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43" name="Text Box 66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44" name="Text Box 66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45" name="Text Box 66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46" name="Text Box 66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47" name="Text Box 66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48" name="Text Box 66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49" name="Text Box 67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50" name="Text Box 67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51" name="Text Box 67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52" name="Text Box 67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53" name="Text Box 67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54" name="Text Box 67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55" name="Text Box 67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56" name="Text Box 67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57" name="Text Box 67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58" name="Text Box 67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59" name="Text Box 68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60" name="Text Box 68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61" name="Text Box 68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62" name="Text Box 68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63" name="Text Box 68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64" name="Text Box 68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65" name="Text Box 68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66" name="Text Box 68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67" name="Text Box 68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68" name="Text Box 68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69" name="Text Box 69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70" name="Text Box 69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71" name="Text Box 69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72" name="Text Box 69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73" name="Text Box 69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74" name="Text Box 69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75" name="Text Box 69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76" name="Text Box 69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77" name="Text Box 69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78" name="Text Box 69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79" name="Text Box 70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80" name="Text Box 70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81" name="Text Box 70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82" name="Text Box 70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83" name="Text Box 70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84" name="Text Box 70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85" name="Text Box 70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86" name="Text Box 70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87" name="Text Box 70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88" name="Text Box 70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89" name="Text Box 71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90" name="Text Box 71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91" name="Text Box 71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92" name="Text Box 71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93" name="Text Box 71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94" name="Text Box 71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95" name="Text Box 71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96" name="Text Box 71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97" name="Text Box 71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98" name="Text Box 71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699" name="Text Box 72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00" name="Text Box 72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01" name="Text Box 72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02" name="Text Box 72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03" name="Text Box 72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04" name="Text Box 72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05" name="Text Box 72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06" name="Text Box 72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07" name="Text Box 72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08" name="Text Box 72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09" name="Text Box 73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10" name="Text Box 73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11" name="Text Box 73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12" name="Text Box 73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13" name="Text Box 73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14" name="Text Box 73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15" name="Text Box 73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16" name="Text Box 73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17" name="Text Box 73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18" name="Text Box 73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19" name="Text Box 74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20" name="Text Box 74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21" name="Text Box 74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22" name="Text Box 74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23" name="Text Box 74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24" name="Text Box 74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25" name="Text Box 74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26" name="Text Box 74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27" name="Text Box 74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28" name="Text Box 74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29" name="Text Box 75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30" name="Text Box 75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31" name="Text Box 75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32" name="Text Box 75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33" name="Text Box 75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34" name="Text Box 75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35" name="Text Box 75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36" name="Text Box 75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37" name="Text Box 75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38" name="Text Box 75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39" name="Text Box 76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40" name="Text Box 76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41" name="Text Box 76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42" name="Text Box 76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43" name="Text Box 76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44" name="Text Box 76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45" name="Text Box 76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46" name="Text Box 76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47" name="Text Box 76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48" name="Text Box 76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49" name="Text Box 77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50" name="Text Box 77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209550</xdr:colOff>
      <xdr:row>115</xdr:row>
      <xdr:rowOff>0</xdr:rowOff>
    </xdr:from>
    <xdr:to>
      <xdr:col>4</xdr:col>
      <xdr:colOff>428625</xdr:colOff>
      <xdr:row>115</xdr:row>
      <xdr:rowOff>142875</xdr:rowOff>
    </xdr:to>
    <xdr:sp macro="" textlink="">
      <xdr:nvSpPr>
        <xdr:cNvPr id="2751" name="Text Box 772"/>
        <xdr:cNvSpPr txBox="1">
          <a:spLocks noChangeArrowheads="1"/>
        </xdr:cNvSpPr>
      </xdr:nvSpPr>
      <xdr:spPr bwMode="auto">
        <a:xfrm>
          <a:off x="1647825" y="37242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115</xdr:row>
      <xdr:rowOff>0</xdr:rowOff>
    </xdr:from>
    <xdr:to>
      <xdr:col>4</xdr:col>
      <xdr:colOff>21291</xdr:colOff>
      <xdr:row>115</xdr:row>
      <xdr:rowOff>142875</xdr:rowOff>
    </xdr:to>
    <xdr:sp macro="" textlink="">
      <xdr:nvSpPr>
        <xdr:cNvPr id="2752" name="Text Box 771"/>
        <xdr:cNvSpPr txBox="1">
          <a:spLocks noChangeArrowheads="1"/>
        </xdr:cNvSpPr>
      </xdr:nvSpPr>
      <xdr:spPr bwMode="auto">
        <a:xfrm>
          <a:off x="1057275" y="372427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115</xdr:row>
      <xdr:rowOff>0</xdr:rowOff>
    </xdr:from>
    <xdr:to>
      <xdr:col>4</xdr:col>
      <xdr:colOff>21291</xdr:colOff>
      <xdr:row>115</xdr:row>
      <xdr:rowOff>142875</xdr:rowOff>
    </xdr:to>
    <xdr:sp macro="" textlink="">
      <xdr:nvSpPr>
        <xdr:cNvPr id="2753" name="Text Box 771"/>
        <xdr:cNvSpPr txBox="1">
          <a:spLocks noChangeArrowheads="1"/>
        </xdr:cNvSpPr>
      </xdr:nvSpPr>
      <xdr:spPr bwMode="auto">
        <a:xfrm>
          <a:off x="1057275" y="372427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115</xdr:row>
      <xdr:rowOff>0</xdr:rowOff>
    </xdr:from>
    <xdr:to>
      <xdr:col>4</xdr:col>
      <xdr:colOff>21291</xdr:colOff>
      <xdr:row>115</xdr:row>
      <xdr:rowOff>142875</xdr:rowOff>
    </xdr:to>
    <xdr:sp macro="" textlink="">
      <xdr:nvSpPr>
        <xdr:cNvPr id="2754" name="Text Box 771"/>
        <xdr:cNvSpPr txBox="1">
          <a:spLocks noChangeArrowheads="1"/>
        </xdr:cNvSpPr>
      </xdr:nvSpPr>
      <xdr:spPr bwMode="auto">
        <a:xfrm>
          <a:off x="1057275" y="372427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115</xdr:row>
      <xdr:rowOff>0</xdr:rowOff>
    </xdr:from>
    <xdr:to>
      <xdr:col>4</xdr:col>
      <xdr:colOff>21291</xdr:colOff>
      <xdr:row>115</xdr:row>
      <xdr:rowOff>142875</xdr:rowOff>
    </xdr:to>
    <xdr:sp macro="" textlink="">
      <xdr:nvSpPr>
        <xdr:cNvPr id="2755" name="Text Box 771"/>
        <xdr:cNvSpPr txBox="1">
          <a:spLocks noChangeArrowheads="1"/>
        </xdr:cNvSpPr>
      </xdr:nvSpPr>
      <xdr:spPr bwMode="auto">
        <a:xfrm>
          <a:off x="1057275" y="372427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115</xdr:row>
      <xdr:rowOff>0</xdr:rowOff>
    </xdr:from>
    <xdr:to>
      <xdr:col>4</xdr:col>
      <xdr:colOff>21291</xdr:colOff>
      <xdr:row>115</xdr:row>
      <xdr:rowOff>142875</xdr:rowOff>
    </xdr:to>
    <xdr:sp macro="" textlink="">
      <xdr:nvSpPr>
        <xdr:cNvPr id="2756" name="Text Box 771"/>
        <xdr:cNvSpPr txBox="1">
          <a:spLocks noChangeArrowheads="1"/>
        </xdr:cNvSpPr>
      </xdr:nvSpPr>
      <xdr:spPr bwMode="auto">
        <a:xfrm>
          <a:off x="1057275" y="372427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115</xdr:row>
      <xdr:rowOff>0</xdr:rowOff>
    </xdr:from>
    <xdr:to>
      <xdr:col>4</xdr:col>
      <xdr:colOff>21291</xdr:colOff>
      <xdr:row>115</xdr:row>
      <xdr:rowOff>142875</xdr:rowOff>
    </xdr:to>
    <xdr:sp macro="" textlink="">
      <xdr:nvSpPr>
        <xdr:cNvPr id="2757" name="Text Box 771"/>
        <xdr:cNvSpPr txBox="1">
          <a:spLocks noChangeArrowheads="1"/>
        </xdr:cNvSpPr>
      </xdr:nvSpPr>
      <xdr:spPr bwMode="auto">
        <a:xfrm>
          <a:off x="1057275" y="372427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115</xdr:row>
      <xdr:rowOff>0</xdr:rowOff>
    </xdr:from>
    <xdr:to>
      <xdr:col>4</xdr:col>
      <xdr:colOff>21291</xdr:colOff>
      <xdr:row>115</xdr:row>
      <xdr:rowOff>142875</xdr:rowOff>
    </xdr:to>
    <xdr:sp macro="" textlink="">
      <xdr:nvSpPr>
        <xdr:cNvPr id="2758" name="Text Box 771"/>
        <xdr:cNvSpPr txBox="1">
          <a:spLocks noChangeArrowheads="1"/>
        </xdr:cNvSpPr>
      </xdr:nvSpPr>
      <xdr:spPr bwMode="auto">
        <a:xfrm>
          <a:off x="1057275" y="372427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115</xdr:row>
      <xdr:rowOff>0</xdr:rowOff>
    </xdr:from>
    <xdr:to>
      <xdr:col>4</xdr:col>
      <xdr:colOff>21291</xdr:colOff>
      <xdr:row>115</xdr:row>
      <xdr:rowOff>142875</xdr:rowOff>
    </xdr:to>
    <xdr:sp macro="" textlink="">
      <xdr:nvSpPr>
        <xdr:cNvPr id="2759" name="Text Box 771"/>
        <xdr:cNvSpPr txBox="1">
          <a:spLocks noChangeArrowheads="1"/>
        </xdr:cNvSpPr>
      </xdr:nvSpPr>
      <xdr:spPr bwMode="auto">
        <a:xfrm>
          <a:off x="1057275" y="372427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60" name="Text Box 38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61" name="Text Box 38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62" name="Text Box 38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63" name="Text Box 39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64" name="Text Box 39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65" name="Text Box 39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66" name="Text Box 39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67" name="Text Box 39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68" name="Text Box 39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69" name="Text Box 39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70" name="Text Box 39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71" name="Text Box 39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72" name="Text Box 39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73" name="Text Box 40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74" name="Text Box 40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75" name="Text Box 40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76" name="Text Box 40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77" name="Text Box 40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78" name="Text Box 40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79" name="Text Box 40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80" name="Text Box 40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81" name="Text Box 40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82" name="Text Box 40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83" name="Text Box 41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84" name="Text Box 41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85" name="Text Box 41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86" name="Text Box 41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87" name="Text Box 41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88" name="Text Box 41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89" name="Text Box 41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90" name="Text Box 41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91" name="Text Box 41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92" name="Text Box 41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93" name="Text Box 42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94" name="Text Box 42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95" name="Text Box 42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96" name="Text Box 42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97" name="Text Box 42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98" name="Text Box 42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799" name="Text Box 42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00" name="Text Box 42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01" name="Text Box 42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02" name="Text Box 42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03" name="Text Box 43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04" name="Text Box 43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05" name="Text Box 43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06" name="Text Box 43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07" name="Text Box 43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08" name="Text Box 43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09" name="Text Box 43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10" name="Text Box 43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11" name="Text Box 43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12" name="Text Box 43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13" name="Text Box 44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14" name="Text Box 44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15" name="Text Box 44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16" name="Text Box 44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17" name="Text Box 44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18" name="Text Box 44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19" name="Text Box 44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20" name="Text Box 44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21" name="Text Box 44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22" name="Text Box 44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23" name="Text Box 45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24" name="Text Box 45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25" name="Text Box 45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26" name="Text Box 45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27" name="Text Box 45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28" name="Text Box 45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29" name="Text Box 45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30" name="Text Box 45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31" name="Text Box 45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32" name="Text Box 45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33" name="Text Box 46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34" name="Text Box 46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35" name="Text Box 46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36" name="Text Box 46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37" name="Text Box 46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38" name="Text Box 46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39" name="Text Box 46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40" name="Text Box 46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41" name="Text Box 46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42" name="Text Box 46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43" name="Text Box 47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44" name="Text Box 47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45" name="Text Box 47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46" name="Text Box 47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47" name="Text Box 47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48" name="Text Box 47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49" name="Text Box 47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50" name="Text Box 47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51" name="Text Box 47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52" name="Text Box 47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53" name="Text Box 48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54" name="Text Box 48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55" name="Text Box 48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56" name="Text Box 48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57" name="Text Box 48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58" name="Text Box 48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59" name="Text Box 48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60" name="Text Box 48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61" name="Text Box 48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62" name="Text Box 48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63" name="Text Box 49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64" name="Text Box 49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65" name="Text Box 49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66" name="Text Box 49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67" name="Text Box 49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68" name="Text Box 49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69" name="Text Box 49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70" name="Text Box 49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71" name="Text Box 49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72" name="Text Box 49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73" name="Text Box 50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74" name="Text Box 50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75" name="Text Box 50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76" name="Text Box 50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77" name="Text Box 50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78" name="Text Box 50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79" name="Text Box 50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80" name="Text Box 50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81" name="Text Box 50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82" name="Text Box 50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83" name="Text Box 51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84" name="Text Box 51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85" name="Text Box 51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86" name="Text Box 51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87" name="Text Box 51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88" name="Text Box 51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89" name="Text Box 51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90" name="Text Box 51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91" name="Text Box 51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92" name="Text Box 51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93" name="Text Box 52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94" name="Text Box 52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95" name="Text Box 52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96" name="Text Box 52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97" name="Text Box 52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98" name="Text Box 52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899" name="Text Box 52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00" name="Text Box 52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01" name="Text Box 52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02" name="Text Box 52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03" name="Text Box 53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04" name="Text Box 53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05" name="Text Box 53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06" name="Text Box 53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07" name="Text Box 53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08" name="Text Box 53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09" name="Text Box 53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10" name="Text Box 53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11" name="Text Box 53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12" name="Text Box 53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13" name="Text Box 54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14" name="Text Box 54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15" name="Text Box 54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16" name="Text Box 54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17" name="Text Box 54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18" name="Text Box 54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19" name="Text Box 54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20" name="Text Box 54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21" name="Text Box 54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22" name="Text Box 54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23" name="Text Box 55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24" name="Text Box 55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25" name="Text Box 55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26" name="Text Box 55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27" name="Text Box 55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28" name="Text Box 55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29" name="Text Box 55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30" name="Text Box 55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31" name="Text Box 55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32" name="Text Box 55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33" name="Text Box 56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34" name="Text Box 56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35" name="Text Box 56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36" name="Text Box 56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37" name="Text Box 56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38" name="Text Box 56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39" name="Text Box 56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40" name="Text Box 56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41" name="Text Box 56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42" name="Text Box 56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43" name="Text Box 57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44" name="Text Box 57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45" name="Text Box 57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46" name="Text Box 57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47" name="Text Box 57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48" name="Text Box 57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49" name="Text Box 57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50" name="Text Box 57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51" name="Text Box 57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52" name="Text Box 57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53" name="Text Box 58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54" name="Text Box 58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55" name="Text Box 58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56" name="Text Box 58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57" name="Text Box 58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58" name="Text Box 58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59" name="Text Box 58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60" name="Text Box 58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61" name="Text Box 58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62" name="Text Box 58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63" name="Text Box 59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64" name="Text Box 59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65" name="Text Box 59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66" name="Text Box 59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67" name="Text Box 59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68" name="Text Box 59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69" name="Text Box 59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70" name="Text Box 59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71" name="Text Box 59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72" name="Text Box 59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73" name="Text Box 60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74" name="Text Box 60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75" name="Text Box 60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76" name="Text Box 60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77" name="Text Box 60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78" name="Text Box 60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79" name="Text Box 60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80" name="Text Box 60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81" name="Text Box 60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82" name="Text Box 60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83" name="Text Box 61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84" name="Text Box 61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85" name="Text Box 61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86" name="Text Box 61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87" name="Text Box 61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88" name="Text Box 61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89" name="Text Box 61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90" name="Text Box 61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91" name="Text Box 61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92" name="Text Box 61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93" name="Text Box 62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94" name="Text Box 62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95" name="Text Box 62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96" name="Text Box 62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97" name="Text Box 62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98" name="Text Box 62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2999" name="Text Box 62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00" name="Text Box 62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01" name="Text Box 62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02" name="Text Box 62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03" name="Text Box 63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04" name="Text Box 63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05" name="Text Box 63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06" name="Text Box 63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07" name="Text Box 63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08" name="Text Box 63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09" name="Text Box 63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10" name="Text Box 63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11" name="Text Box 63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12" name="Text Box 63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13" name="Text Box 64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14" name="Text Box 64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15" name="Text Box 64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16" name="Text Box 64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17" name="Text Box 64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18" name="Text Box 64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19" name="Text Box 64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20" name="Text Box 64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21" name="Text Box 64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22" name="Text Box 64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23" name="Text Box 65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24" name="Text Box 65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25" name="Text Box 65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26" name="Text Box 65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27" name="Text Box 65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28" name="Text Box 65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29" name="Text Box 65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30" name="Text Box 65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31" name="Text Box 65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32" name="Text Box 65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33" name="Text Box 66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34" name="Text Box 66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35" name="Text Box 66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36" name="Text Box 66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37" name="Text Box 66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38" name="Text Box 66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39" name="Text Box 66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40" name="Text Box 66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41" name="Text Box 66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42" name="Text Box 66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43" name="Text Box 67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44" name="Text Box 67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45" name="Text Box 67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46" name="Text Box 67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47" name="Text Box 67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48" name="Text Box 67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49" name="Text Box 67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50" name="Text Box 67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51" name="Text Box 67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52" name="Text Box 67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53" name="Text Box 68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54" name="Text Box 68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55" name="Text Box 68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56" name="Text Box 68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57" name="Text Box 68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58" name="Text Box 68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59" name="Text Box 68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60" name="Text Box 68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61" name="Text Box 68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62" name="Text Box 68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63" name="Text Box 69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64" name="Text Box 69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65" name="Text Box 69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66" name="Text Box 69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67" name="Text Box 69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68" name="Text Box 69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69" name="Text Box 69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70" name="Text Box 69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71" name="Text Box 69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72" name="Text Box 69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73" name="Text Box 70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74" name="Text Box 70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75" name="Text Box 70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76" name="Text Box 70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77" name="Text Box 70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78" name="Text Box 70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79" name="Text Box 70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80" name="Text Box 70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81" name="Text Box 70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82" name="Text Box 70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83" name="Text Box 71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84" name="Text Box 71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85" name="Text Box 71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86" name="Text Box 71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87" name="Text Box 71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88" name="Text Box 71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89" name="Text Box 71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90" name="Text Box 71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91" name="Text Box 71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92" name="Text Box 71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93" name="Text Box 72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94" name="Text Box 72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95" name="Text Box 72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96" name="Text Box 72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97" name="Text Box 72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98" name="Text Box 72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099" name="Text Box 72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100" name="Text Box 72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101" name="Text Box 72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102" name="Text Box 72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103" name="Text Box 73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104" name="Text Box 73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105" name="Text Box 73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106" name="Text Box 73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107" name="Text Box 73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108" name="Text Box 73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109" name="Text Box 73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110" name="Text Box 73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111" name="Text Box 73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112" name="Text Box 73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113" name="Text Box 74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114" name="Text Box 74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115" name="Text Box 74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116" name="Text Box 74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117" name="Text Box 74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118" name="Text Box 74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119" name="Text Box 74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120" name="Text Box 74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121" name="Text Box 74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122" name="Text Box 74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123" name="Text Box 75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124" name="Text Box 75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125" name="Text Box 75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126" name="Text Box 75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127" name="Text Box 75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128" name="Text Box 75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129" name="Text Box 75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130" name="Text Box 75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131" name="Text Box 75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132" name="Text Box 75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133" name="Text Box 76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134" name="Text Box 76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135" name="Text Box 762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136" name="Text Box 763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137" name="Text Box 764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138" name="Text Box 765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139" name="Text Box 766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140" name="Text Box 767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141" name="Text Box 768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142" name="Text Box 769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143" name="Text Box 770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104775</xdr:colOff>
      <xdr:row>115</xdr:row>
      <xdr:rowOff>142875</xdr:rowOff>
    </xdr:to>
    <xdr:sp macro="" textlink="">
      <xdr:nvSpPr>
        <xdr:cNvPr id="3144" name="Text Box 771"/>
        <xdr:cNvSpPr txBox="1">
          <a:spLocks noChangeArrowheads="1"/>
        </xdr:cNvSpPr>
      </xdr:nvSpPr>
      <xdr:spPr bwMode="auto">
        <a:xfrm>
          <a:off x="1438275" y="37242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209550</xdr:colOff>
      <xdr:row>115</xdr:row>
      <xdr:rowOff>0</xdr:rowOff>
    </xdr:from>
    <xdr:to>
      <xdr:col>4</xdr:col>
      <xdr:colOff>428625</xdr:colOff>
      <xdr:row>115</xdr:row>
      <xdr:rowOff>142875</xdr:rowOff>
    </xdr:to>
    <xdr:sp macro="" textlink="">
      <xdr:nvSpPr>
        <xdr:cNvPr id="3145" name="Text Box 772"/>
        <xdr:cNvSpPr txBox="1">
          <a:spLocks noChangeArrowheads="1"/>
        </xdr:cNvSpPr>
      </xdr:nvSpPr>
      <xdr:spPr bwMode="auto">
        <a:xfrm>
          <a:off x="1647825" y="37242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115</xdr:row>
      <xdr:rowOff>0</xdr:rowOff>
    </xdr:from>
    <xdr:to>
      <xdr:col>4</xdr:col>
      <xdr:colOff>21291</xdr:colOff>
      <xdr:row>115</xdr:row>
      <xdr:rowOff>142875</xdr:rowOff>
    </xdr:to>
    <xdr:sp macro="" textlink="">
      <xdr:nvSpPr>
        <xdr:cNvPr id="3146" name="Text Box 771"/>
        <xdr:cNvSpPr txBox="1">
          <a:spLocks noChangeArrowheads="1"/>
        </xdr:cNvSpPr>
      </xdr:nvSpPr>
      <xdr:spPr bwMode="auto">
        <a:xfrm>
          <a:off x="1057275" y="372427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115</xdr:row>
      <xdr:rowOff>0</xdr:rowOff>
    </xdr:from>
    <xdr:to>
      <xdr:col>4</xdr:col>
      <xdr:colOff>21291</xdr:colOff>
      <xdr:row>115</xdr:row>
      <xdr:rowOff>142875</xdr:rowOff>
    </xdr:to>
    <xdr:sp macro="" textlink="">
      <xdr:nvSpPr>
        <xdr:cNvPr id="3147" name="Text Box 771"/>
        <xdr:cNvSpPr txBox="1">
          <a:spLocks noChangeArrowheads="1"/>
        </xdr:cNvSpPr>
      </xdr:nvSpPr>
      <xdr:spPr bwMode="auto">
        <a:xfrm>
          <a:off x="1057275" y="372427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115</xdr:row>
      <xdr:rowOff>0</xdr:rowOff>
    </xdr:from>
    <xdr:to>
      <xdr:col>4</xdr:col>
      <xdr:colOff>21291</xdr:colOff>
      <xdr:row>115</xdr:row>
      <xdr:rowOff>142875</xdr:rowOff>
    </xdr:to>
    <xdr:sp macro="" textlink="">
      <xdr:nvSpPr>
        <xdr:cNvPr id="3148" name="Text Box 771"/>
        <xdr:cNvSpPr txBox="1">
          <a:spLocks noChangeArrowheads="1"/>
        </xdr:cNvSpPr>
      </xdr:nvSpPr>
      <xdr:spPr bwMode="auto">
        <a:xfrm>
          <a:off x="1057275" y="372427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115</xdr:row>
      <xdr:rowOff>0</xdr:rowOff>
    </xdr:from>
    <xdr:to>
      <xdr:col>4</xdr:col>
      <xdr:colOff>21291</xdr:colOff>
      <xdr:row>115</xdr:row>
      <xdr:rowOff>142875</xdr:rowOff>
    </xdr:to>
    <xdr:sp macro="" textlink="">
      <xdr:nvSpPr>
        <xdr:cNvPr id="3149" name="Text Box 771"/>
        <xdr:cNvSpPr txBox="1">
          <a:spLocks noChangeArrowheads="1"/>
        </xdr:cNvSpPr>
      </xdr:nvSpPr>
      <xdr:spPr bwMode="auto">
        <a:xfrm>
          <a:off x="1057275" y="372427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115</xdr:row>
      <xdr:rowOff>0</xdr:rowOff>
    </xdr:from>
    <xdr:to>
      <xdr:col>4</xdr:col>
      <xdr:colOff>21291</xdr:colOff>
      <xdr:row>115</xdr:row>
      <xdr:rowOff>142875</xdr:rowOff>
    </xdr:to>
    <xdr:sp macro="" textlink="">
      <xdr:nvSpPr>
        <xdr:cNvPr id="3150" name="Text Box 771"/>
        <xdr:cNvSpPr txBox="1">
          <a:spLocks noChangeArrowheads="1"/>
        </xdr:cNvSpPr>
      </xdr:nvSpPr>
      <xdr:spPr bwMode="auto">
        <a:xfrm>
          <a:off x="1057275" y="372427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115</xdr:row>
      <xdr:rowOff>0</xdr:rowOff>
    </xdr:from>
    <xdr:to>
      <xdr:col>4</xdr:col>
      <xdr:colOff>21291</xdr:colOff>
      <xdr:row>115</xdr:row>
      <xdr:rowOff>142875</xdr:rowOff>
    </xdr:to>
    <xdr:sp macro="" textlink="">
      <xdr:nvSpPr>
        <xdr:cNvPr id="3151" name="Text Box 771"/>
        <xdr:cNvSpPr txBox="1">
          <a:spLocks noChangeArrowheads="1"/>
        </xdr:cNvSpPr>
      </xdr:nvSpPr>
      <xdr:spPr bwMode="auto">
        <a:xfrm>
          <a:off x="1057275" y="372427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115</xdr:row>
      <xdr:rowOff>0</xdr:rowOff>
    </xdr:from>
    <xdr:to>
      <xdr:col>4</xdr:col>
      <xdr:colOff>21291</xdr:colOff>
      <xdr:row>115</xdr:row>
      <xdr:rowOff>142875</xdr:rowOff>
    </xdr:to>
    <xdr:sp macro="" textlink="">
      <xdr:nvSpPr>
        <xdr:cNvPr id="3152" name="Text Box 771"/>
        <xdr:cNvSpPr txBox="1">
          <a:spLocks noChangeArrowheads="1"/>
        </xdr:cNvSpPr>
      </xdr:nvSpPr>
      <xdr:spPr bwMode="auto">
        <a:xfrm>
          <a:off x="1057275" y="372427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115</xdr:row>
      <xdr:rowOff>0</xdr:rowOff>
    </xdr:from>
    <xdr:to>
      <xdr:col>4</xdr:col>
      <xdr:colOff>21291</xdr:colOff>
      <xdr:row>115</xdr:row>
      <xdr:rowOff>142875</xdr:rowOff>
    </xdr:to>
    <xdr:sp macro="" textlink="">
      <xdr:nvSpPr>
        <xdr:cNvPr id="3153" name="Text Box 771"/>
        <xdr:cNvSpPr txBox="1">
          <a:spLocks noChangeArrowheads="1"/>
        </xdr:cNvSpPr>
      </xdr:nvSpPr>
      <xdr:spPr bwMode="auto">
        <a:xfrm>
          <a:off x="1057275" y="372427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154" name="Text Box 38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155" name="Text Box 38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156" name="Text Box 38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157" name="Text Box 39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158" name="Text Box 39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159" name="Text Box 39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160" name="Text Box 39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161" name="Text Box 39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162" name="Text Box 39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163" name="Text Box 39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164" name="Text Box 39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165" name="Text Box 39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166" name="Text Box 39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167" name="Text Box 40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168" name="Text Box 40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169" name="Text Box 40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170" name="Text Box 40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171" name="Text Box 40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172" name="Text Box 40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173" name="Text Box 40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174" name="Text Box 40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175" name="Text Box 40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176" name="Text Box 40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177" name="Text Box 41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178" name="Text Box 41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179" name="Text Box 41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180" name="Text Box 41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181" name="Text Box 41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182" name="Text Box 41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183" name="Text Box 41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184" name="Text Box 41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185" name="Text Box 41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186" name="Text Box 41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187" name="Text Box 42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188" name="Text Box 42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189" name="Text Box 42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190" name="Text Box 42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191" name="Text Box 42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192" name="Text Box 42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193" name="Text Box 42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194" name="Text Box 42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195" name="Text Box 42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196" name="Text Box 42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197" name="Text Box 43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198" name="Text Box 43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199" name="Text Box 43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00" name="Text Box 43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01" name="Text Box 43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02" name="Text Box 43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03" name="Text Box 43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04" name="Text Box 43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05" name="Text Box 43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06" name="Text Box 43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07" name="Text Box 44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08" name="Text Box 44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09" name="Text Box 44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10" name="Text Box 44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11" name="Text Box 44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12" name="Text Box 44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13" name="Text Box 44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14" name="Text Box 44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15" name="Text Box 44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16" name="Text Box 44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17" name="Text Box 45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18" name="Text Box 45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19" name="Text Box 45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20" name="Text Box 45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21" name="Text Box 45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22" name="Text Box 45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23" name="Text Box 45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24" name="Text Box 45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25" name="Text Box 45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26" name="Text Box 45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27" name="Text Box 46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28" name="Text Box 46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29" name="Text Box 46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30" name="Text Box 46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31" name="Text Box 46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32" name="Text Box 46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33" name="Text Box 46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34" name="Text Box 46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35" name="Text Box 46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36" name="Text Box 46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37" name="Text Box 47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38" name="Text Box 47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39" name="Text Box 47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40" name="Text Box 47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41" name="Text Box 47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42" name="Text Box 47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43" name="Text Box 47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44" name="Text Box 47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45" name="Text Box 47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46" name="Text Box 47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47" name="Text Box 48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48" name="Text Box 48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49" name="Text Box 48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50" name="Text Box 48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51" name="Text Box 48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52" name="Text Box 48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53" name="Text Box 48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54" name="Text Box 48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55" name="Text Box 48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56" name="Text Box 48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57" name="Text Box 49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58" name="Text Box 49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59" name="Text Box 49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60" name="Text Box 49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61" name="Text Box 49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62" name="Text Box 49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63" name="Text Box 49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64" name="Text Box 49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65" name="Text Box 49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66" name="Text Box 49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67" name="Text Box 50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68" name="Text Box 50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69" name="Text Box 50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70" name="Text Box 50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71" name="Text Box 50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72" name="Text Box 50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73" name="Text Box 50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74" name="Text Box 50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75" name="Text Box 50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76" name="Text Box 50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77" name="Text Box 51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78" name="Text Box 51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79" name="Text Box 51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80" name="Text Box 51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81" name="Text Box 51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82" name="Text Box 51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83" name="Text Box 51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84" name="Text Box 51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85" name="Text Box 51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86" name="Text Box 51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87" name="Text Box 52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88" name="Text Box 52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89" name="Text Box 52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90" name="Text Box 52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91" name="Text Box 52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92" name="Text Box 52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93" name="Text Box 52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94" name="Text Box 52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95" name="Text Box 52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96" name="Text Box 52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97" name="Text Box 53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98" name="Text Box 53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299" name="Text Box 53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00" name="Text Box 53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01" name="Text Box 53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02" name="Text Box 53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03" name="Text Box 53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04" name="Text Box 53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05" name="Text Box 53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06" name="Text Box 53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07" name="Text Box 54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08" name="Text Box 54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09" name="Text Box 54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10" name="Text Box 54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11" name="Text Box 54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12" name="Text Box 54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13" name="Text Box 54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14" name="Text Box 54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15" name="Text Box 54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16" name="Text Box 54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17" name="Text Box 55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18" name="Text Box 55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19" name="Text Box 55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20" name="Text Box 55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21" name="Text Box 55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22" name="Text Box 55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23" name="Text Box 55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24" name="Text Box 55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25" name="Text Box 55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26" name="Text Box 55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27" name="Text Box 56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28" name="Text Box 56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29" name="Text Box 56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30" name="Text Box 56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31" name="Text Box 56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32" name="Text Box 56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33" name="Text Box 56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34" name="Text Box 56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35" name="Text Box 56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36" name="Text Box 56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37" name="Text Box 57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38" name="Text Box 57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39" name="Text Box 57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40" name="Text Box 57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41" name="Text Box 57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42" name="Text Box 57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43" name="Text Box 57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44" name="Text Box 57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45" name="Text Box 57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46" name="Text Box 57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47" name="Text Box 58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48" name="Text Box 58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49" name="Text Box 58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50" name="Text Box 58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51" name="Text Box 58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52" name="Text Box 58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53" name="Text Box 58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54" name="Text Box 58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55" name="Text Box 58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56" name="Text Box 58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57" name="Text Box 59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58" name="Text Box 59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59" name="Text Box 59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60" name="Text Box 59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61" name="Text Box 59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62" name="Text Box 59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63" name="Text Box 59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64" name="Text Box 59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65" name="Text Box 59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66" name="Text Box 59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67" name="Text Box 60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68" name="Text Box 60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69" name="Text Box 60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70" name="Text Box 60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71" name="Text Box 60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72" name="Text Box 60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73" name="Text Box 60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74" name="Text Box 60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75" name="Text Box 60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76" name="Text Box 60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77" name="Text Box 61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78" name="Text Box 61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79" name="Text Box 61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80" name="Text Box 61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81" name="Text Box 61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82" name="Text Box 61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83" name="Text Box 61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84" name="Text Box 61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85" name="Text Box 61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86" name="Text Box 61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87" name="Text Box 62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88" name="Text Box 62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89" name="Text Box 62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90" name="Text Box 62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91" name="Text Box 62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92" name="Text Box 62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93" name="Text Box 62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94" name="Text Box 62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95" name="Text Box 62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96" name="Text Box 62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97" name="Text Box 63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98" name="Text Box 63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399" name="Text Box 63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00" name="Text Box 63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01" name="Text Box 63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02" name="Text Box 63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03" name="Text Box 63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04" name="Text Box 63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05" name="Text Box 63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06" name="Text Box 63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07" name="Text Box 64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08" name="Text Box 64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09" name="Text Box 64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10" name="Text Box 64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11" name="Text Box 64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12" name="Text Box 64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13" name="Text Box 64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14" name="Text Box 64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15" name="Text Box 64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16" name="Text Box 64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17" name="Text Box 65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18" name="Text Box 65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19" name="Text Box 65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20" name="Text Box 65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21" name="Text Box 65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22" name="Text Box 65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23" name="Text Box 65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24" name="Text Box 65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25" name="Text Box 65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26" name="Text Box 65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27" name="Text Box 66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28" name="Text Box 66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29" name="Text Box 66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30" name="Text Box 66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31" name="Text Box 66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32" name="Text Box 66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33" name="Text Box 66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34" name="Text Box 66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35" name="Text Box 66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36" name="Text Box 66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37" name="Text Box 67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38" name="Text Box 67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39" name="Text Box 67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40" name="Text Box 67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41" name="Text Box 67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42" name="Text Box 67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43" name="Text Box 67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44" name="Text Box 67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45" name="Text Box 67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46" name="Text Box 67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47" name="Text Box 68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48" name="Text Box 68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49" name="Text Box 68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50" name="Text Box 68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51" name="Text Box 68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52" name="Text Box 68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53" name="Text Box 68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54" name="Text Box 68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55" name="Text Box 68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56" name="Text Box 68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57" name="Text Box 69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58" name="Text Box 69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59" name="Text Box 69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60" name="Text Box 69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61" name="Text Box 69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62" name="Text Box 69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63" name="Text Box 69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64" name="Text Box 69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65" name="Text Box 69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66" name="Text Box 69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67" name="Text Box 70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68" name="Text Box 70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69" name="Text Box 70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70" name="Text Box 70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71" name="Text Box 70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72" name="Text Box 70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73" name="Text Box 70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74" name="Text Box 70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75" name="Text Box 70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76" name="Text Box 70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77" name="Text Box 71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78" name="Text Box 71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79" name="Text Box 71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80" name="Text Box 71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81" name="Text Box 71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82" name="Text Box 71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83" name="Text Box 71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84" name="Text Box 71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85" name="Text Box 71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86" name="Text Box 71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87" name="Text Box 72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88" name="Text Box 72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89" name="Text Box 72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90" name="Text Box 72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91" name="Text Box 72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92" name="Text Box 72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93" name="Text Box 72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94" name="Text Box 72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95" name="Text Box 72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96" name="Text Box 72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97" name="Text Box 73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98" name="Text Box 73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499" name="Text Box 73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00" name="Text Box 73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01" name="Text Box 73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02" name="Text Box 73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03" name="Text Box 73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04" name="Text Box 73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05" name="Text Box 73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06" name="Text Box 73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07" name="Text Box 74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08" name="Text Box 74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09" name="Text Box 74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10" name="Text Box 74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11" name="Text Box 74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12" name="Text Box 74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13" name="Text Box 74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14" name="Text Box 74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15" name="Text Box 74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16" name="Text Box 74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17" name="Text Box 75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18" name="Text Box 75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19" name="Text Box 75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20" name="Text Box 75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21" name="Text Box 75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22" name="Text Box 75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23" name="Text Box 75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24" name="Text Box 75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25" name="Text Box 75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26" name="Text Box 75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27" name="Text Box 76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28" name="Text Box 76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29" name="Text Box 76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30" name="Text Box 76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31" name="Text Box 76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32" name="Text Box 76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33" name="Text Box 76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34" name="Text Box 76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35" name="Text Box 76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36" name="Text Box 76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37" name="Text Box 77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38" name="Text Box 77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209550</xdr:colOff>
      <xdr:row>2</xdr:row>
      <xdr:rowOff>0</xdr:rowOff>
    </xdr:from>
    <xdr:to>
      <xdr:col>4</xdr:col>
      <xdr:colOff>428625</xdr:colOff>
      <xdr:row>2</xdr:row>
      <xdr:rowOff>142875</xdr:rowOff>
    </xdr:to>
    <xdr:sp macro="" textlink="">
      <xdr:nvSpPr>
        <xdr:cNvPr id="3539" name="Text Box 772"/>
        <xdr:cNvSpPr txBox="1">
          <a:spLocks noChangeArrowheads="1"/>
        </xdr:cNvSpPr>
      </xdr:nvSpPr>
      <xdr:spPr bwMode="auto">
        <a:xfrm>
          <a:off x="1647825" y="135255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50006</xdr:colOff>
      <xdr:row>2</xdr:row>
      <xdr:rowOff>142875</xdr:rowOff>
    </xdr:to>
    <xdr:sp macro="" textlink="">
      <xdr:nvSpPr>
        <xdr:cNvPr id="3540" name="Text Box 771"/>
        <xdr:cNvSpPr txBox="1">
          <a:spLocks noChangeArrowheads="1"/>
        </xdr:cNvSpPr>
      </xdr:nvSpPr>
      <xdr:spPr bwMode="auto">
        <a:xfrm>
          <a:off x="1057275" y="1352550"/>
          <a:ext cx="43100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50006</xdr:colOff>
      <xdr:row>2</xdr:row>
      <xdr:rowOff>142875</xdr:rowOff>
    </xdr:to>
    <xdr:sp macro="" textlink="">
      <xdr:nvSpPr>
        <xdr:cNvPr id="3541" name="Text Box 771"/>
        <xdr:cNvSpPr txBox="1">
          <a:spLocks noChangeArrowheads="1"/>
        </xdr:cNvSpPr>
      </xdr:nvSpPr>
      <xdr:spPr bwMode="auto">
        <a:xfrm>
          <a:off x="1057275" y="1352550"/>
          <a:ext cx="43100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50006</xdr:colOff>
      <xdr:row>2</xdr:row>
      <xdr:rowOff>142875</xdr:rowOff>
    </xdr:to>
    <xdr:sp macro="" textlink="">
      <xdr:nvSpPr>
        <xdr:cNvPr id="3542" name="Text Box 771"/>
        <xdr:cNvSpPr txBox="1">
          <a:spLocks noChangeArrowheads="1"/>
        </xdr:cNvSpPr>
      </xdr:nvSpPr>
      <xdr:spPr bwMode="auto">
        <a:xfrm>
          <a:off x="1057275" y="1352550"/>
          <a:ext cx="43100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50006</xdr:colOff>
      <xdr:row>2</xdr:row>
      <xdr:rowOff>142875</xdr:rowOff>
    </xdr:to>
    <xdr:sp macro="" textlink="">
      <xdr:nvSpPr>
        <xdr:cNvPr id="3543" name="Text Box 771"/>
        <xdr:cNvSpPr txBox="1">
          <a:spLocks noChangeArrowheads="1"/>
        </xdr:cNvSpPr>
      </xdr:nvSpPr>
      <xdr:spPr bwMode="auto">
        <a:xfrm>
          <a:off x="1057275" y="1352550"/>
          <a:ext cx="43100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50006</xdr:colOff>
      <xdr:row>2</xdr:row>
      <xdr:rowOff>142875</xdr:rowOff>
    </xdr:to>
    <xdr:sp macro="" textlink="">
      <xdr:nvSpPr>
        <xdr:cNvPr id="3544" name="Text Box 771"/>
        <xdr:cNvSpPr txBox="1">
          <a:spLocks noChangeArrowheads="1"/>
        </xdr:cNvSpPr>
      </xdr:nvSpPr>
      <xdr:spPr bwMode="auto">
        <a:xfrm>
          <a:off x="1057275" y="1352550"/>
          <a:ext cx="43100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50006</xdr:colOff>
      <xdr:row>2</xdr:row>
      <xdr:rowOff>142875</xdr:rowOff>
    </xdr:to>
    <xdr:sp macro="" textlink="">
      <xdr:nvSpPr>
        <xdr:cNvPr id="3545" name="Text Box 771"/>
        <xdr:cNvSpPr txBox="1">
          <a:spLocks noChangeArrowheads="1"/>
        </xdr:cNvSpPr>
      </xdr:nvSpPr>
      <xdr:spPr bwMode="auto">
        <a:xfrm>
          <a:off x="1057275" y="1352550"/>
          <a:ext cx="43100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50006</xdr:colOff>
      <xdr:row>2</xdr:row>
      <xdr:rowOff>142875</xdr:rowOff>
    </xdr:to>
    <xdr:sp macro="" textlink="">
      <xdr:nvSpPr>
        <xdr:cNvPr id="3546" name="Text Box 771"/>
        <xdr:cNvSpPr txBox="1">
          <a:spLocks noChangeArrowheads="1"/>
        </xdr:cNvSpPr>
      </xdr:nvSpPr>
      <xdr:spPr bwMode="auto">
        <a:xfrm>
          <a:off x="1057275" y="1352550"/>
          <a:ext cx="43100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50006</xdr:colOff>
      <xdr:row>2</xdr:row>
      <xdr:rowOff>142875</xdr:rowOff>
    </xdr:to>
    <xdr:sp macro="" textlink="">
      <xdr:nvSpPr>
        <xdr:cNvPr id="3547" name="Text Box 771"/>
        <xdr:cNvSpPr txBox="1">
          <a:spLocks noChangeArrowheads="1"/>
        </xdr:cNvSpPr>
      </xdr:nvSpPr>
      <xdr:spPr bwMode="auto">
        <a:xfrm>
          <a:off x="1057275" y="1352550"/>
          <a:ext cx="43100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48" name="Text Box 38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49" name="Text Box 38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50" name="Text Box 38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51" name="Text Box 39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52" name="Text Box 39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53" name="Text Box 39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54" name="Text Box 39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55" name="Text Box 39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56" name="Text Box 39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57" name="Text Box 39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58" name="Text Box 39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59" name="Text Box 39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60" name="Text Box 39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61" name="Text Box 40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62" name="Text Box 40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63" name="Text Box 40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64" name="Text Box 40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65" name="Text Box 40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66" name="Text Box 40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67" name="Text Box 40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68" name="Text Box 40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69" name="Text Box 40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70" name="Text Box 40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71" name="Text Box 41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72" name="Text Box 41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73" name="Text Box 41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74" name="Text Box 41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75" name="Text Box 41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76" name="Text Box 41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77" name="Text Box 41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78" name="Text Box 41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79" name="Text Box 41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80" name="Text Box 41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81" name="Text Box 42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82" name="Text Box 42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83" name="Text Box 42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84" name="Text Box 42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85" name="Text Box 42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86" name="Text Box 42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87" name="Text Box 42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88" name="Text Box 42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89" name="Text Box 42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90" name="Text Box 42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91" name="Text Box 43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92" name="Text Box 43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93" name="Text Box 43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94" name="Text Box 43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95" name="Text Box 43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96" name="Text Box 43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97" name="Text Box 43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98" name="Text Box 43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599" name="Text Box 43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00" name="Text Box 43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01" name="Text Box 44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02" name="Text Box 44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03" name="Text Box 44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04" name="Text Box 44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05" name="Text Box 44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06" name="Text Box 44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07" name="Text Box 44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08" name="Text Box 44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09" name="Text Box 44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10" name="Text Box 44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11" name="Text Box 45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12" name="Text Box 45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13" name="Text Box 45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14" name="Text Box 45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15" name="Text Box 45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16" name="Text Box 45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17" name="Text Box 45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18" name="Text Box 45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19" name="Text Box 45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20" name="Text Box 45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21" name="Text Box 46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22" name="Text Box 46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23" name="Text Box 46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24" name="Text Box 46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25" name="Text Box 46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26" name="Text Box 46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27" name="Text Box 46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28" name="Text Box 46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29" name="Text Box 46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30" name="Text Box 46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31" name="Text Box 47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32" name="Text Box 47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33" name="Text Box 47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34" name="Text Box 47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35" name="Text Box 47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36" name="Text Box 47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37" name="Text Box 47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38" name="Text Box 47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39" name="Text Box 47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40" name="Text Box 47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41" name="Text Box 48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42" name="Text Box 48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43" name="Text Box 48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44" name="Text Box 48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45" name="Text Box 48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46" name="Text Box 48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47" name="Text Box 48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48" name="Text Box 48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49" name="Text Box 48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50" name="Text Box 48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51" name="Text Box 49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52" name="Text Box 49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53" name="Text Box 49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54" name="Text Box 49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55" name="Text Box 49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56" name="Text Box 49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57" name="Text Box 49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58" name="Text Box 49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59" name="Text Box 49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60" name="Text Box 49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61" name="Text Box 50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62" name="Text Box 50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63" name="Text Box 50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64" name="Text Box 50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65" name="Text Box 50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66" name="Text Box 50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67" name="Text Box 50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68" name="Text Box 50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69" name="Text Box 50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70" name="Text Box 50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71" name="Text Box 51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72" name="Text Box 51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73" name="Text Box 51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74" name="Text Box 51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75" name="Text Box 51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76" name="Text Box 51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77" name="Text Box 51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78" name="Text Box 51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79" name="Text Box 51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80" name="Text Box 51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81" name="Text Box 52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82" name="Text Box 52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83" name="Text Box 52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84" name="Text Box 52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85" name="Text Box 52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86" name="Text Box 52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87" name="Text Box 52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88" name="Text Box 52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89" name="Text Box 52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90" name="Text Box 52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91" name="Text Box 53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92" name="Text Box 53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93" name="Text Box 53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94" name="Text Box 53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95" name="Text Box 53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96" name="Text Box 53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97" name="Text Box 53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98" name="Text Box 53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699" name="Text Box 53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00" name="Text Box 53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01" name="Text Box 54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02" name="Text Box 54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03" name="Text Box 54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04" name="Text Box 54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05" name="Text Box 54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06" name="Text Box 54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07" name="Text Box 54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08" name="Text Box 54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09" name="Text Box 54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10" name="Text Box 54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11" name="Text Box 55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12" name="Text Box 55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13" name="Text Box 55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14" name="Text Box 55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15" name="Text Box 55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16" name="Text Box 55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17" name="Text Box 55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18" name="Text Box 55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19" name="Text Box 55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20" name="Text Box 55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21" name="Text Box 56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22" name="Text Box 56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23" name="Text Box 56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24" name="Text Box 56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25" name="Text Box 56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26" name="Text Box 56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27" name="Text Box 56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28" name="Text Box 56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29" name="Text Box 56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30" name="Text Box 56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31" name="Text Box 57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32" name="Text Box 57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33" name="Text Box 57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34" name="Text Box 57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35" name="Text Box 57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36" name="Text Box 57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37" name="Text Box 57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38" name="Text Box 57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39" name="Text Box 57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40" name="Text Box 57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41" name="Text Box 58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42" name="Text Box 58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43" name="Text Box 58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44" name="Text Box 58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45" name="Text Box 58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46" name="Text Box 58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47" name="Text Box 58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48" name="Text Box 58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49" name="Text Box 58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50" name="Text Box 58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51" name="Text Box 59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52" name="Text Box 59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53" name="Text Box 59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54" name="Text Box 59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55" name="Text Box 59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56" name="Text Box 59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57" name="Text Box 59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58" name="Text Box 59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59" name="Text Box 59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60" name="Text Box 59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61" name="Text Box 60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62" name="Text Box 60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63" name="Text Box 60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64" name="Text Box 60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65" name="Text Box 60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66" name="Text Box 60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67" name="Text Box 60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68" name="Text Box 60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69" name="Text Box 60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70" name="Text Box 60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71" name="Text Box 61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72" name="Text Box 61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73" name="Text Box 61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74" name="Text Box 61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75" name="Text Box 61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76" name="Text Box 61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77" name="Text Box 61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78" name="Text Box 61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79" name="Text Box 61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80" name="Text Box 61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81" name="Text Box 62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82" name="Text Box 62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83" name="Text Box 62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84" name="Text Box 62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85" name="Text Box 62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86" name="Text Box 62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87" name="Text Box 62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88" name="Text Box 62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89" name="Text Box 62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90" name="Text Box 62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91" name="Text Box 63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92" name="Text Box 63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93" name="Text Box 63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94" name="Text Box 63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95" name="Text Box 63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96" name="Text Box 63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97" name="Text Box 63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98" name="Text Box 63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799" name="Text Box 63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00" name="Text Box 63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01" name="Text Box 64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02" name="Text Box 64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03" name="Text Box 64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04" name="Text Box 64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05" name="Text Box 64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06" name="Text Box 64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07" name="Text Box 64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08" name="Text Box 64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09" name="Text Box 64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10" name="Text Box 64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11" name="Text Box 65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12" name="Text Box 65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13" name="Text Box 65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14" name="Text Box 65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15" name="Text Box 65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16" name="Text Box 65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17" name="Text Box 65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18" name="Text Box 65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19" name="Text Box 65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20" name="Text Box 65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21" name="Text Box 66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22" name="Text Box 66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23" name="Text Box 66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24" name="Text Box 66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25" name="Text Box 66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26" name="Text Box 66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27" name="Text Box 66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28" name="Text Box 66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29" name="Text Box 66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30" name="Text Box 66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31" name="Text Box 67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32" name="Text Box 67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33" name="Text Box 67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34" name="Text Box 67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35" name="Text Box 67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36" name="Text Box 67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37" name="Text Box 67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38" name="Text Box 67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39" name="Text Box 67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40" name="Text Box 67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41" name="Text Box 68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42" name="Text Box 68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43" name="Text Box 68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44" name="Text Box 68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45" name="Text Box 68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46" name="Text Box 68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47" name="Text Box 68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48" name="Text Box 68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49" name="Text Box 68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50" name="Text Box 68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51" name="Text Box 69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52" name="Text Box 69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53" name="Text Box 69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54" name="Text Box 69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55" name="Text Box 69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56" name="Text Box 69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57" name="Text Box 69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58" name="Text Box 69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59" name="Text Box 69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60" name="Text Box 69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61" name="Text Box 70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62" name="Text Box 70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63" name="Text Box 70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64" name="Text Box 70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65" name="Text Box 70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66" name="Text Box 70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67" name="Text Box 70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68" name="Text Box 70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69" name="Text Box 70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70" name="Text Box 70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71" name="Text Box 71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72" name="Text Box 71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73" name="Text Box 71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74" name="Text Box 71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75" name="Text Box 71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76" name="Text Box 71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77" name="Text Box 71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78" name="Text Box 71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79" name="Text Box 71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80" name="Text Box 71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81" name="Text Box 72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82" name="Text Box 72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83" name="Text Box 72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84" name="Text Box 72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85" name="Text Box 72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86" name="Text Box 72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87" name="Text Box 72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88" name="Text Box 72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89" name="Text Box 72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90" name="Text Box 72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91" name="Text Box 73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92" name="Text Box 73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93" name="Text Box 73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94" name="Text Box 73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95" name="Text Box 73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96" name="Text Box 73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97" name="Text Box 73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98" name="Text Box 73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899" name="Text Box 73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900" name="Text Box 73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901" name="Text Box 74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902" name="Text Box 74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903" name="Text Box 74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904" name="Text Box 74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905" name="Text Box 74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906" name="Text Box 74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907" name="Text Box 74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908" name="Text Box 74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909" name="Text Box 74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910" name="Text Box 74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911" name="Text Box 75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912" name="Text Box 75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913" name="Text Box 75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914" name="Text Box 75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915" name="Text Box 75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916" name="Text Box 75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917" name="Text Box 75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918" name="Text Box 75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919" name="Text Box 75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920" name="Text Box 75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921" name="Text Box 76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922" name="Text Box 76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923" name="Text Box 762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924" name="Text Box 763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925" name="Text Box 764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926" name="Text Box 765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927" name="Text Box 766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928" name="Text Box 767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929" name="Text Box 768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930" name="Text Box 769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931" name="Text Box 770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3932" name="Text Box 771"/>
        <xdr:cNvSpPr txBox="1">
          <a:spLocks noChangeArrowheads="1"/>
        </xdr:cNvSpPr>
      </xdr:nvSpPr>
      <xdr:spPr bwMode="auto">
        <a:xfrm>
          <a:off x="1438275" y="135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209550</xdr:colOff>
      <xdr:row>2</xdr:row>
      <xdr:rowOff>0</xdr:rowOff>
    </xdr:from>
    <xdr:to>
      <xdr:col>4</xdr:col>
      <xdr:colOff>428625</xdr:colOff>
      <xdr:row>2</xdr:row>
      <xdr:rowOff>142875</xdr:rowOff>
    </xdr:to>
    <xdr:sp macro="" textlink="">
      <xdr:nvSpPr>
        <xdr:cNvPr id="3933" name="Text Box 772"/>
        <xdr:cNvSpPr txBox="1">
          <a:spLocks noChangeArrowheads="1"/>
        </xdr:cNvSpPr>
      </xdr:nvSpPr>
      <xdr:spPr bwMode="auto">
        <a:xfrm>
          <a:off x="1647825" y="135255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50006</xdr:colOff>
      <xdr:row>2</xdr:row>
      <xdr:rowOff>142875</xdr:rowOff>
    </xdr:to>
    <xdr:sp macro="" textlink="">
      <xdr:nvSpPr>
        <xdr:cNvPr id="3934" name="Text Box 771"/>
        <xdr:cNvSpPr txBox="1">
          <a:spLocks noChangeArrowheads="1"/>
        </xdr:cNvSpPr>
      </xdr:nvSpPr>
      <xdr:spPr bwMode="auto">
        <a:xfrm>
          <a:off x="1057275" y="1352550"/>
          <a:ext cx="43100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50006</xdr:colOff>
      <xdr:row>2</xdr:row>
      <xdr:rowOff>142875</xdr:rowOff>
    </xdr:to>
    <xdr:sp macro="" textlink="">
      <xdr:nvSpPr>
        <xdr:cNvPr id="3935" name="Text Box 771"/>
        <xdr:cNvSpPr txBox="1">
          <a:spLocks noChangeArrowheads="1"/>
        </xdr:cNvSpPr>
      </xdr:nvSpPr>
      <xdr:spPr bwMode="auto">
        <a:xfrm>
          <a:off x="1057275" y="1352550"/>
          <a:ext cx="43100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50006</xdr:colOff>
      <xdr:row>2</xdr:row>
      <xdr:rowOff>142875</xdr:rowOff>
    </xdr:to>
    <xdr:sp macro="" textlink="">
      <xdr:nvSpPr>
        <xdr:cNvPr id="3936" name="Text Box 771"/>
        <xdr:cNvSpPr txBox="1">
          <a:spLocks noChangeArrowheads="1"/>
        </xdr:cNvSpPr>
      </xdr:nvSpPr>
      <xdr:spPr bwMode="auto">
        <a:xfrm>
          <a:off x="1057275" y="1352550"/>
          <a:ext cx="43100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50006</xdr:colOff>
      <xdr:row>2</xdr:row>
      <xdr:rowOff>142875</xdr:rowOff>
    </xdr:to>
    <xdr:sp macro="" textlink="">
      <xdr:nvSpPr>
        <xdr:cNvPr id="3937" name="Text Box 771"/>
        <xdr:cNvSpPr txBox="1">
          <a:spLocks noChangeArrowheads="1"/>
        </xdr:cNvSpPr>
      </xdr:nvSpPr>
      <xdr:spPr bwMode="auto">
        <a:xfrm>
          <a:off x="1057275" y="1352550"/>
          <a:ext cx="43100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50006</xdr:colOff>
      <xdr:row>2</xdr:row>
      <xdr:rowOff>142875</xdr:rowOff>
    </xdr:to>
    <xdr:sp macro="" textlink="">
      <xdr:nvSpPr>
        <xdr:cNvPr id="3938" name="Text Box 771"/>
        <xdr:cNvSpPr txBox="1">
          <a:spLocks noChangeArrowheads="1"/>
        </xdr:cNvSpPr>
      </xdr:nvSpPr>
      <xdr:spPr bwMode="auto">
        <a:xfrm>
          <a:off x="1057275" y="1352550"/>
          <a:ext cx="43100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50006</xdr:colOff>
      <xdr:row>2</xdr:row>
      <xdr:rowOff>142875</xdr:rowOff>
    </xdr:to>
    <xdr:sp macro="" textlink="">
      <xdr:nvSpPr>
        <xdr:cNvPr id="3939" name="Text Box 771"/>
        <xdr:cNvSpPr txBox="1">
          <a:spLocks noChangeArrowheads="1"/>
        </xdr:cNvSpPr>
      </xdr:nvSpPr>
      <xdr:spPr bwMode="auto">
        <a:xfrm>
          <a:off x="1057275" y="1352550"/>
          <a:ext cx="43100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50006</xdr:colOff>
      <xdr:row>2</xdr:row>
      <xdr:rowOff>142875</xdr:rowOff>
    </xdr:to>
    <xdr:sp macro="" textlink="">
      <xdr:nvSpPr>
        <xdr:cNvPr id="3940" name="Text Box 771"/>
        <xdr:cNvSpPr txBox="1">
          <a:spLocks noChangeArrowheads="1"/>
        </xdr:cNvSpPr>
      </xdr:nvSpPr>
      <xdr:spPr bwMode="auto">
        <a:xfrm>
          <a:off x="1057275" y="1352550"/>
          <a:ext cx="43100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50006</xdr:colOff>
      <xdr:row>2</xdr:row>
      <xdr:rowOff>142875</xdr:rowOff>
    </xdr:to>
    <xdr:sp macro="" textlink="">
      <xdr:nvSpPr>
        <xdr:cNvPr id="3941" name="Text Box 771"/>
        <xdr:cNvSpPr txBox="1">
          <a:spLocks noChangeArrowheads="1"/>
        </xdr:cNvSpPr>
      </xdr:nvSpPr>
      <xdr:spPr bwMode="auto">
        <a:xfrm>
          <a:off x="1057275" y="1352550"/>
          <a:ext cx="43100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3942" name="Text Box 38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3943" name="Text Box 38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3944" name="Text Box 38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3945" name="Text Box 39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3946" name="Text Box 39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3947" name="Text Box 39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3948" name="Text Box 39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3949" name="Text Box 39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3950" name="Text Box 39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3951" name="Text Box 39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3952" name="Text Box 39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3953" name="Text Box 39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3954" name="Text Box 39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3955" name="Text Box 40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3956" name="Text Box 40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3957" name="Text Box 40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3958" name="Text Box 40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3959" name="Text Box 40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3960" name="Text Box 40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3961" name="Text Box 40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3962" name="Text Box 40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3963" name="Text Box 40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3964" name="Text Box 40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3965" name="Text Box 41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3966" name="Text Box 41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3967" name="Text Box 41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3968" name="Text Box 41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3969" name="Text Box 41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3970" name="Text Box 41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3971" name="Text Box 41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3972" name="Text Box 41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3973" name="Text Box 41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3974" name="Text Box 41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3975" name="Text Box 42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3976" name="Text Box 42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3977" name="Text Box 42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3978" name="Text Box 42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3979" name="Text Box 42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3980" name="Text Box 42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3981" name="Text Box 42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3982" name="Text Box 42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3983" name="Text Box 42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3984" name="Text Box 42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3985" name="Text Box 43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3986" name="Text Box 43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3987" name="Text Box 43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3988" name="Text Box 43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3989" name="Text Box 43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3990" name="Text Box 43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3991" name="Text Box 43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3992" name="Text Box 43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3993" name="Text Box 43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3994" name="Text Box 43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3995" name="Text Box 44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3996" name="Text Box 44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3997" name="Text Box 44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3998" name="Text Box 44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3999" name="Text Box 44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00" name="Text Box 44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01" name="Text Box 44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02" name="Text Box 44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03" name="Text Box 44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04" name="Text Box 44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05" name="Text Box 45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06" name="Text Box 45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07" name="Text Box 45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08" name="Text Box 45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09" name="Text Box 45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10" name="Text Box 45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11" name="Text Box 45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12" name="Text Box 45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13" name="Text Box 45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14" name="Text Box 45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15" name="Text Box 46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16" name="Text Box 46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17" name="Text Box 46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18" name="Text Box 46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19" name="Text Box 46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20" name="Text Box 46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21" name="Text Box 46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22" name="Text Box 46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23" name="Text Box 46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24" name="Text Box 46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25" name="Text Box 47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26" name="Text Box 47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27" name="Text Box 47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28" name="Text Box 47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29" name="Text Box 47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30" name="Text Box 47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31" name="Text Box 47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32" name="Text Box 47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33" name="Text Box 47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34" name="Text Box 47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35" name="Text Box 48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36" name="Text Box 48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37" name="Text Box 48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38" name="Text Box 48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39" name="Text Box 48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40" name="Text Box 48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41" name="Text Box 48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42" name="Text Box 48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43" name="Text Box 48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44" name="Text Box 48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45" name="Text Box 49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46" name="Text Box 49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47" name="Text Box 49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48" name="Text Box 49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49" name="Text Box 49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50" name="Text Box 49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51" name="Text Box 49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52" name="Text Box 49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53" name="Text Box 49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54" name="Text Box 49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55" name="Text Box 50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56" name="Text Box 50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57" name="Text Box 50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58" name="Text Box 50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59" name="Text Box 50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60" name="Text Box 50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61" name="Text Box 50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62" name="Text Box 50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63" name="Text Box 50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64" name="Text Box 50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65" name="Text Box 51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66" name="Text Box 51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67" name="Text Box 51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68" name="Text Box 51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69" name="Text Box 51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70" name="Text Box 51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71" name="Text Box 51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72" name="Text Box 51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73" name="Text Box 51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74" name="Text Box 51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75" name="Text Box 52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76" name="Text Box 52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77" name="Text Box 52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78" name="Text Box 52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79" name="Text Box 52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80" name="Text Box 52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81" name="Text Box 52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82" name="Text Box 52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83" name="Text Box 52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84" name="Text Box 52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85" name="Text Box 53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86" name="Text Box 53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87" name="Text Box 53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88" name="Text Box 53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89" name="Text Box 53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90" name="Text Box 53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91" name="Text Box 53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92" name="Text Box 53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93" name="Text Box 53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94" name="Text Box 53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95" name="Text Box 54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96" name="Text Box 54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97" name="Text Box 54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98" name="Text Box 54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099" name="Text Box 54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00" name="Text Box 54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01" name="Text Box 54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02" name="Text Box 54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03" name="Text Box 54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04" name="Text Box 54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05" name="Text Box 55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06" name="Text Box 55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07" name="Text Box 55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08" name="Text Box 55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09" name="Text Box 55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10" name="Text Box 55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11" name="Text Box 55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12" name="Text Box 55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13" name="Text Box 55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14" name="Text Box 55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15" name="Text Box 56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16" name="Text Box 56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17" name="Text Box 56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18" name="Text Box 56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19" name="Text Box 56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20" name="Text Box 56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21" name="Text Box 56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22" name="Text Box 56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23" name="Text Box 56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24" name="Text Box 56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25" name="Text Box 57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26" name="Text Box 57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27" name="Text Box 57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28" name="Text Box 57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29" name="Text Box 57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30" name="Text Box 57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31" name="Text Box 57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32" name="Text Box 57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33" name="Text Box 57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34" name="Text Box 57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35" name="Text Box 58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36" name="Text Box 58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37" name="Text Box 58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38" name="Text Box 58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39" name="Text Box 58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40" name="Text Box 58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41" name="Text Box 58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42" name="Text Box 58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43" name="Text Box 58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44" name="Text Box 58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45" name="Text Box 59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46" name="Text Box 59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47" name="Text Box 59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48" name="Text Box 59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49" name="Text Box 59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50" name="Text Box 59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51" name="Text Box 59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52" name="Text Box 59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53" name="Text Box 59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54" name="Text Box 59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55" name="Text Box 60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56" name="Text Box 60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57" name="Text Box 60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58" name="Text Box 60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59" name="Text Box 60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60" name="Text Box 60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61" name="Text Box 60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62" name="Text Box 60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63" name="Text Box 60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64" name="Text Box 60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65" name="Text Box 61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66" name="Text Box 61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67" name="Text Box 61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68" name="Text Box 61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69" name="Text Box 61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70" name="Text Box 61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71" name="Text Box 61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72" name="Text Box 61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73" name="Text Box 61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74" name="Text Box 61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75" name="Text Box 62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76" name="Text Box 62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77" name="Text Box 62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78" name="Text Box 62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79" name="Text Box 62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80" name="Text Box 62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81" name="Text Box 62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82" name="Text Box 62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83" name="Text Box 62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84" name="Text Box 62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85" name="Text Box 63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86" name="Text Box 63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87" name="Text Box 63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88" name="Text Box 63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89" name="Text Box 63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90" name="Text Box 63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91" name="Text Box 63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92" name="Text Box 63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93" name="Text Box 63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94" name="Text Box 63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95" name="Text Box 64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96" name="Text Box 64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97" name="Text Box 64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98" name="Text Box 64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199" name="Text Box 64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00" name="Text Box 64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01" name="Text Box 64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02" name="Text Box 64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03" name="Text Box 64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04" name="Text Box 64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05" name="Text Box 65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06" name="Text Box 65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07" name="Text Box 65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08" name="Text Box 65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09" name="Text Box 65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10" name="Text Box 65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11" name="Text Box 65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12" name="Text Box 65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13" name="Text Box 65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14" name="Text Box 65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15" name="Text Box 66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16" name="Text Box 66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17" name="Text Box 66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18" name="Text Box 66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19" name="Text Box 66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20" name="Text Box 66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21" name="Text Box 66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22" name="Text Box 66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23" name="Text Box 66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24" name="Text Box 66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25" name="Text Box 67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26" name="Text Box 67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27" name="Text Box 67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28" name="Text Box 67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29" name="Text Box 67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30" name="Text Box 67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31" name="Text Box 67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32" name="Text Box 67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33" name="Text Box 67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34" name="Text Box 67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35" name="Text Box 68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36" name="Text Box 68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37" name="Text Box 68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38" name="Text Box 68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39" name="Text Box 68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40" name="Text Box 68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41" name="Text Box 68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42" name="Text Box 68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43" name="Text Box 68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44" name="Text Box 68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45" name="Text Box 69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46" name="Text Box 69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47" name="Text Box 69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48" name="Text Box 69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49" name="Text Box 69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50" name="Text Box 69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51" name="Text Box 69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52" name="Text Box 69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53" name="Text Box 69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54" name="Text Box 69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55" name="Text Box 70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56" name="Text Box 70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57" name="Text Box 70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58" name="Text Box 70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59" name="Text Box 70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60" name="Text Box 70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61" name="Text Box 70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62" name="Text Box 70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63" name="Text Box 70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64" name="Text Box 70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65" name="Text Box 71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66" name="Text Box 71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67" name="Text Box 71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68" name="Text Box 71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69" name="Text Box 71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70" name="Text Box 71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71" name="Text Box 71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72" name="Text Box 71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73" name="Text Box 71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74" name="Text Box 71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75" name="Text Box 72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76" name="Text Box 72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77" name="Text Box 72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78" name="Text Box 72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79" name="Text Box 72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80" name="Text Box 72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81" name="Text Box 72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82" name="Text Box 72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83" name="Text Box 72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84" name="Text Box 72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85" name="Text Box 73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86" name="Text Box 73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87" name="Text Box 73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88" name="Text Box 73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89" name="Text Box 73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90" name="Text Box 73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91" name="Text Box 73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92" name="Text Box 73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93" name="Text Box 73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94" name="Text Box 73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95" name="Text Box 74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96" name="Text Box 74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97" name="Text Box 74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98" name="Text Box 74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299" name="Text Box 74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00" name="Text Box 74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01" name="Text Box 74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02" name="Text Box 74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03" name="Text Box 74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04" name="Text Box 74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05" name="Text Box 75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06" name="Text Box 75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07" name="Text Box 75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08" name="Text Box 75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09" name="Text Box 75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10" name="Text Box 75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11" name="Text Box 75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12" name="Text Box 75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13" name="Text Box 75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14" name="Text Box 75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15" name="Text Box 76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16" name="Text Box 76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17" name="Text Box 76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18" name="Text Box 76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19" name="Text Box 76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20" name="Text Box 76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21" name="Text Box 76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22" name="Text Box 76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23" name="Text Box 76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24" name="Text Box 76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25" name="Text Box 77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26" name="Text Box 77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209550</xdr:colOff>
      <xdr:row>32</xdr:row>
      <xdr:rowOff>0</xdr:rowOff>
    </xdr:from>
    <xdr:to>
      <xdr:col>4</xdr:col>
      <xdr:colOff>428625</xdr:colOff>
      <xdr:row>32</xdr:row>
      <xdr:rowOff>142875</xdr:rowOff>
    </xdr:to>
    <xdr:sp macro="" textlink="">
      <xdr:nvSpPr>
        <xdr:cNvPr id="4327" name="Text Box 772"/>
        <xdr:cNvSpPr txBox="1">
          <a:spLocks noChangeArrowheads="1"/>
        </xdr:cNvSpPr>
      </xdr:nvSpPr>
      <xdr:spPr bwMode="auto">
        <a:xfrm>
          <a:off x="1647825" y="17621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4</xdr:col>
      <xdr:colOff>21291</xdr:colOff>
      <xdr:row>32</xdr:row>
      <xdr:rowOff>142875</xdr:rowOff>
    </xdr:to>
    <xdr:sp macro="" textlink="">
      <xdr:nvSpPr>
        <xdr:cNvPr id="4328" name="Text Box 771"/>
        <xdr:cNvSpPr txBox="1">
          <a:spLocks noChangeArrowheads="1"/>
        </xdr:cNvSpPr>
      </xdr:nvSpPr>
      <xdr:spPr bwMode="auto">
        <a:xfrm>
          <a:off x="1057275" y="176212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4</xdr:col>
      <xdr:colOff>21291</xdr:colOff>
      <xdr:row>32</xdr:row>
      <xdr:rowOff>142875</xdr:rowOff>
    </xdr:to>
    <xdr:sp macro="" textlink="">
      <xdr:nvSpPr>
        <xdr:cNvPr id="4329" name="Text Box 771"/>
        <xdr:cNvSpPr txBox="1">
          <a:spLocks noChangeArrowheads="1"/>
        </xdr:cNvSpPr>
      </xdr:nvSpPr>
      <xdr:spPr bwMode="auto">
        <a:xfrm>
          <a:off x="1057275" y="176212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4</xdr:col>
      <xdr:colOff>21291</xdr:colOff>
      <xdr:row>32</xdr:row>
      <xdr:rowOff>142875</xdr:rowOff>
    </xdr:to>
    <xdr:sp macro="" textlink="">
      <xdr:nvSpPr>
        <xdr:cNvPr id="4330" name="Text Box 771"/>
        <xdr:cNvSpPr txBox="1">
          <a:spLocks noChangeArrowheads="1"/>
        </xdr:cNvSpPr>
      </xdr:nvSpPr>
      <xdr:spPr bwMode="auto">
        <a:xfrm>
          <a:off x="1057275" y="176212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4</xdr:col>
      <xdr:colOff>21291</xdr:colOff>
      <xdr:row>32</xdr:row>
      <xdr:rowOff>142875</xdr:rowOff>
    </xdr:to>
    <xdr:sp macro="" textlink="">
      <xdr:nvSpPr>
        <xdr:cNvPr id="4331" name="Text Box 771"/>
        <xdr:cNvSpPr txBox="1">
          <a:spLocks noChangeArrowheads="1"/>
        </xdr:cNvSpPr>
      </xdr:nvSpPr>
      <xdr:spPr bwMode="auto">
        <a:xfrm>
          <a:off x="1057275" y="176212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4</xdr:col>
      <xdr:colOff>21291</xdr:colOff>
      <xdr:row>32</xdr:row>
      <xdr:rowOff>142875</xdr:rowOff>
    </xdr:to>
    <xdr:sp macro="" textlink="">
      <xdr:nvSpPr>
        <xdr:cNvPr id="4332" name="Text Box 771"/>
        <xdr:cNvSpPr txBox="1">
          <a:spLocks noChangeArrowheads="1"/>
        </xdr:cNvSpPr>
      </xdr:nvSpPr>
      <xdr:spPr bwMode="auto">
        <a:xfrm>
          <a:off x="1057275" y="176212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4</xdr:col>
      <xdr:colOff>21291</xdr:colOff>
      <xdr:row>32</xdr:row>
      <xdr:rowOff>142875</xdr:rowOff>
    </xdr:to>
    <xdr:sp macro="" textlink="">
      <xdr:nvSpPr>
        <xdr:cNvPr id="4333" name="Text Box 771"/>
        <xdr:cNvSpPr txBox="1">
          <a:spLocks noChangeArrowheads="1"/>
        </xdr:cNvSpPr>
      </xdr:nvSpPr>
      <xdr:spPr bwMode="auto">
        <a:xfrm>
          <a:off x="1057275" y="176212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4</xdr:col>
      <xdr:colOff>21291</xdr:colOff>
      <xdr:row>32</xdr:row>
      <xdr:rowOff>142875</xdr:rowOff>
    </xdr:to>
    <xdr:sp macro="" textlink="">
      <xdr:nvSpPr>
        <xdr:cNvPr id="4334" name="Text Box 771"/>
        <xdr:cNvSpPr txBox="1">
          <a:spLocks noChangeArrowheads="1"/>
        </xdr:cNvSpPr>
      </xdr:nvSpPr>
      <xdr:spPr bwMode="auto">
        <a:xfrm>
          <a:off x="1057275" y="176212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4</xdr:col>
      <xdr:colOff>21291</xdr:colOff>
      <xdr:row>32</xdr:row>
      <xdr:rowOff>142875</xdr:rowOff>
    </xdr:to>
    <xdr:sp macro="" textlink="">
      <xdr:nvSpPr>
        <xdr:cNvPr id="4335" name="Text Box 771"/>
        <xdr:cNvSpPr txBox="1">
          <a:spLocks noChangeArrowheads="1"/>
        </xdr:cNvSpPr>
      </xdr:nvSpPr>
      <xdr:spPr bwMode="auto">
        <a:xfrm>
          <a:off x="1057275" y="176212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36" name="Text Box 38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37" name="Text Box 38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38" name="Text Box 38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39" name="Text Box 39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40" name="Text Box 39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41" name="Text Box 39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42" name="Text Box 39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43" name="Text Box 39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44" name="Text Box 39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45" name="Text Box 39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46" name="Text Box 39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47" name="Text Box 39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48" name="Text Box 39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49" name="Text Box 40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50" name="Text Box 40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51" name="Text Box 40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52" name="Text Box 40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53" name="Text Box 40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54" name="Text Box 40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55" name="Text Box 40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56" name="Text Box 40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57" name="Text Box 40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58" name="Text Box 40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59" name="Text Box 41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60" name="Text Box 41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61" name="Text Box 41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62" name="Text Box 41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63" name="Text Box 41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64" name="Text Box 41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65" name="Text Box 41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66" name="Text Box 41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67" name="Text Box 41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68" name="Text Box 41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69" name="Text Box 42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70" name="Text Box 42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71" name="Text Box 42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72" name="Text Box 42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73" name="Text Box 42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74" name="Text Box 42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75" name="Text Box 42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76" name="Text Box 42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77" name="Text Box 42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78" name="Text Box 42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79" name="Text Box 43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80" name="Text Box 43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81" name="Text Box 43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82" name="Text Box 43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83" name="Text Box 43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84" name="Text Box 43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85" name="Text Box 43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86" name="Text Box 43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87" name="Text Box 43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88" name="Text Box 43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89" name="Text Box 44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90" name="Text Box 44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91" name="Text Box 44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92" name="Text Box 44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93" name="Text Box 44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94" name="Text Box 44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95" name="Text Box 44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96" name="Text Box 44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97" name="Text Box 44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98" name="Text Box 44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399" name="Text Box 45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00" name="Text Box 45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01" name="Text Box 45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02" name="Text Box 45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03" name="Text Box 45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04" name="Text Box 45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05" name="Text Box 45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06" name="Text Box 45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07" name="Text Box 45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08" name="Text Box 45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09" name="Text Box 46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10" name="Text Box 46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11" name="Text Box 46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12" name="Text Box 46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13" name="Text Box 46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14" name="Text Box 46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15" name="Text Box 46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16" name="Text Box 46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17" name="Text Box 46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18" name="Text Box 46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19" name="Text Box 47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20" name="Text Box 47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21" name="Text Box 47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22" name="Text Box 47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23" name="Text Box 47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24" name="Text Box 47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25" name="Text Box 47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26" name="Text Box 47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27" name="Text Box 47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28" name="Text Box 47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29" name="Text Box 48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30" name="Text Box 48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31" name="Text Box 48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32" name="Text Box 48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33" name="Text Box 48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34" name="Text Box 48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35" name="Text Box 48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36" name="Text Box 48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37" name="Text Box 48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38" name="Text Box 48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39" name="Text Box 49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40" name="Text Box 49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41" name="Text Box 49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42" name="Text Box 49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43" name="Text Box 49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44" name="Text Box 49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45" name="Text Box 49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46" name="Text Box 49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47" name="Text Box 49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48" name="Text Box 49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49" name="Text Box 50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50" name="Text Box 50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51" name="Text Box 50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52" name="Text Box 50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53" name="Text Box 50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54" name="Text Box 50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55" name="Text Box 50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56" name="Text Box 50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57" name="Text Box 50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58" name="Text Box 50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59" name="Text Box 51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60" name="Text Box 51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61" name="Text Box 51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62" name="Text Box 51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63" name="Text Box 51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64" name="Text Box 51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65" name="Text Box 51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66" name="Text Box 51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67" name="Text Box 51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68" name="Text Box 51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69" name="Text Box 52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70" name="Text Box 52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71" name="Text Box 52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72" name="Text Box 52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73" name="Text Box 52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74" name="Text Box 52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75" name="Text Box 52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76" name="Text Box 52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77" name="Text Box 52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78" name="Text Box 52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79" name="Text Box 53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80" name="Text Box 53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81" name="Text Box 53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82" name="Text Box 53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83" name="Text Box 53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84" name="Text Box 53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85" name="Text Box 53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86" name="Text Box 53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87" name="Text Box 53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88" name="Text Box 53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89" name="Text Box 54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90" name="Text Box 54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91" name="Text Box 54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92" name="Text Box 54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93" name="Text Box 54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94" name="Text Box 54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95" name="Text Box 54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96" name="Text Box 54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97" name="Text Box 54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98" name="Text Box 54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499" name="Text Box 55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00" name="Text Box 55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01" name="Text Box 55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02" name="Text Box 55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03" name="Text Box 55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04" name="Text Box 55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05" name="Text Box 55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06" name="Text Box 55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07" name="Text Box 55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08" name="Text Box 55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09" name="Text Box 56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10" name="Text Box 56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11" name="Text Box 56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12" name="Text Box 56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13" name="Text Box 56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14" name="Text Box 56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15" name="Text Box 56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16" name="Text Box 56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17" name="Text Box 56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18" name="Text Box 56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19" name="Text Box 57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20" name="Text Box 57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21" name="Text Box 57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22" name="Text Box 57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23" name="Text Box 57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24" name="Text Box 57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25" name="Text Box 57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26" name="Text Box 57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27" name="Text Box 57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28" name="Text Box 57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29" name="Text Box 58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30" name="Text Box 58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31" name="Text Box 58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32" name="Text Box 58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33" name="Text Box 58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34" name="Text Box 58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35" name="Text Box 58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36" name="Text Box 58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37" name="Text Box 58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38" name="Text Box 58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39" name="Text Box 59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40" name="Text Box 59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41" name="Text Box 59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42" name="Text Box 59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43" name="Text Box 59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44" name="Text Box 59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45" name="Text Box 59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46" name="Text Box 59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47" name="Text Box 59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48" name="Text Box 59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49" name="Text Box 60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50" name="Text Box 60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51" name="Text Box 60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52" name="Text Box 60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53" name="Text Box 60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54" name="Text Box 60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55" name="Text Box 60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56" name="Text Box 60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57" name="Text Box 60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58" name="Text Box 60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59" name="Text Box 61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60" name="Text Box 61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61" name="Text Box 61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62" name="Text Box 61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63" name="Text Box 61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64" name="Text Box 61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65" name="Text Box 61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66" name="Text Box 61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67" name="Text Box 61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68" name="Text Box 61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69" name="Text Box 62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70" name="Text Box 62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71" name="Text Box 62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72" name="Text Box 62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73" name="Text Box 62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74" name="Text Box 62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75" name="Text Box 62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76" name="Text Box 62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77" name="Text Box 62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78" name="Text Box 62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79" name="Text Box 63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80" name="Text Box 63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81" name="Text Box 63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82" name="Text Box 63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83" name="Text Box 63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84" name="Text Box 63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85" name="Text Box 63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86" name="Text Box 63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87" name="Text Box 63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88" name="Text Box 63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89" name="Text Box 64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90" name="Text Box 64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91" name="Text Box 64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92" name="Text Box 64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93" name="Text Box 64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94" name="Text Box 64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95" name="Text Box 64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96" name="Text Box 64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97" name="Text Box 64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98" name="Text Box 64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599" name="Text Box 65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00" name="Text Box 65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01" name="Text Box 65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02" name="Text Box 65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03" name="Text Box 65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04" name="Text Box 65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05" name="Text Box 65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06" name="Text Box 65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07" name="Text Box 65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08" name="Text Box 65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09" name="Text Box 66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10" name="Text Box 66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11" name="Text Box 66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12" name="Text Box 66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13" name="Text Box 66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14" name="Text Box 66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15" name="Text Box 66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16" name="Text Box 66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17" name="Text Box 66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18" name="Text Box 66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19" name="Text Box 67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20" name="Text Box 67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21" name="Text Box 67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22" name="Text Box 67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23" name="Text Box 67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24" name="Text Box 67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25" name="Text Box 67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26" name="Text Box 67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27" name="Text Box 67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28" name="Text Box 67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29" name="Text Box 68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30" name="Text Box 68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31" name="Text Box 68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32" name="Text Box 68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33" name="Text Box 68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34" name="Text Box 68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35" name="Text Box 68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36" name="Text Box 68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37" name="Text Box 68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38" name="Text Box 68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39" name="Text Box 69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40" name="Text Box 69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41" name="Text Box 69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42" name="Text Box 69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43" name="Text Box 69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44" name="Text Box 69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45" name="Text Box 69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46" name="Text Box 69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47" name="Text Box 69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48" name="Text Box 69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49" name="Text Box 70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50" name="Text Box 70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51" name="Text Box 70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52" name="Text Box 70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53" name="Text Box 70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54" name="Text Box 70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55" name="Text Box 70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56" name="Text Box 70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57" name="Text Box 70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58" name="Text Box 70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59" name="Text Box 71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60" name="Text Box 71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61" name="Text Box 71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62" name="Text Box 71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63" name="Text Box 71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64" name="Text Box 71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65" name="Text Box 71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66" name="Text Box 71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67" name="Text Box 71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68" name="Text Box 71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69" name="Text Box 72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70" name="Text Box 72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71" name="Text Box 72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72" name="Text Box 72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73" name="Text Box 72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74" name="Text Box 72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75" name="Text Box 72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76" name="Text Box 72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77" name="Text Box 72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78" name="Text Box 72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79" name="Text Box 73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80" name="Text Box 73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81" name="Text Box 73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82" name="Text Box 73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83" name="Text Box 73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84" name="Text Box 73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85" name="Text Box 73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86" name="Text Box 73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87" name="Text Box 73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88" name="Text Box 73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89" name="Text Box 74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90" name="Text Box 74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91" name="Text Box 74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92" name="Text Box 74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93" name="Text Box 74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94" name="Text Box 74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95" name="Text Box 74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96" name="Text Box 74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97" name="Text Box 74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98" name="Text Box 74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699" name="Text Box 75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00" name="Text Box 75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01" name="Text Box 75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02" name="Text Box 75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03" name="Text Box 75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04" name="Text Box 75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05" name="Text Box 75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06" name="Text Box 75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07" name="Text Box 75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08" name="Text Box 75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09" name="Text Box 76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10" name="Text Box 76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11" name="Text Box 76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12" name="Text Box 76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13" name="Text Box 76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14" name="Text Box 76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15" name="Text Box 76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16" name="Text Box 76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17" name="Text Box 76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18" name="Text Box 76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19" name="Text Box 77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20" name="Text Box 77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209550</xdr:colOff>
      <xdr:row>32</xdr:row>
      <xdr:rowOff>0</xdr:rowOff>
    </xdr:from>
    <xdr:to>
      <xdr:col>4</xdr:col>
      <xdr:colOff>428625</xdr:colOff>
      <xdr:row>32</xdr:row>
      <xdr:rowOff>142875</xdr:rowOff>
    </xdr:to>
    <xdr:sp macro="" textlink="">
      <xdr:nvSpPr>
        <xdr:cNvPr id="4721" name="Text Box 772"/>
        <xdr:cNvSpPr txBox="1">
          <a:spLocks noChangeArrowheads="1"/>
        </xdr:cNvSpPr>
      </xdr:nvSpPr>
      <xdr:spPr bwMode="auto">
        <a:xfrm>
          <a:off x="1647825" y="17621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4</xdr:col>
      <xdr:colOff>21291</xdr:colOff>
      <xdr:row>32</xdr:row>
      <xdr:rowOff>142875</xdr:rowOff>
    </xdr:to>
    <xdr:sp macro="" textlink="">
      <xdr:nvSpPr>
        <xdr:cNvPr id="4722" name="Text Box 771"/>
        <xdr:cNvSpPr txBox="1">
          <a:spLocks noChangeArrowheads="1"/>
        </xdr:cNvSpPr>
      </xdr:nvSpPr>
      <xdr:spPr bwMode="auto">
        <a:xfrm>
          <a:off x="1057275" y="176212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4</xdr:col>
      <xdr:colOff>21291</xdr:colOff>
      <xdr:row>32</xdr:row>
      <xdr:rowOff>142875</xdr:rowOff>
    </xdr:to>
    <xdr:sp macro="" textlink="">
      <xdr:nvSpPr>
        <xdr:cNvPr id="4723" name="Text Box 771"/>
        <xdr:cNvSpPr txBox="1">
          <a:spLocks noChangeArrowheads="1"/>
        </xdr:cNvSpPr>
      </xdr:nvSpPr>
      <xdr:spPr bwMode="auto">
        <a:xfrm>
          <a:off x="1057275" y="176212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4</xdr:col>
      <xdr:colOff>21291</xdr:colOff>
      <xdr:row>32</xdr:row>
      <xdr:rowOff>142875</xdr:rowOff>
    </xdr:to>
    <xdr:sp macro="" textlink="">
      <xdr:nvSpPr>
        <xdr:cNvPr id="4724" name="Text Box 771"/>
        <xdr:cNvSpPr txBox="1">
          <a:spLocks noChangeArrowheads="1"/>
        </xdr:cNvSpPr>
      </xdr:nvSpPr>
      <xdr:spPr bwMode="auto">
        <a:xfrm>
          <a:off x="1057275" y="176212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4</xdr:col>
      <xdr:colOff>21291</xdr:colOff>
      <xdr:row>32</xdr:row>
      <xdr:rowOff>142875</xdr:rowOff>
    </xdr:to>
    <xdr:sp macro="" textlink="">
      <xdr:nvSpPr>
        <xdr:cNvPr id="4725" name="Text Box 771"/>
        <xdr:cNvSpPr txBox="1">
          <a:spLocks noChangeArrowheads="1"/>
        </xdr:cNvSpPr>
      </xdr:nvSpPr>
      <xdr:spPr bwMode="auto">
        <a:xfrm>
          <a:off x="1057275" y="176212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4</xdr:col>
      <xdr:colOff>21291</xdr:colOff>
      <xdr:row>32</xdr:row>
      <xdr:rowOff>142875</xdr:rowOff>
    </xdr:to>
    <xdr:sp macro="" textlink="">
      <xdr:nvSpPr>
        <xdr:cNvPr id="4726" name="Text Box 771"/>
        <xdr:cNvSpPr txBox="1">
          <a:spLocks noChangeArrowheads="1"/>
        </xdr:cNvSpPr>
      </xdr:nvSpPr>
      <xdr:spPr bwMode="auto">
        <a:xfrm>
          <a:off x="1057275" y="176212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4</xdr:col>
      <xdr:colOff>21291</xdr:colOff>
      <xdr:row>32</xdr:row>
      <xdr:rowOff>142875</xdr:rowOff>
    </xdr:to>
    <xdr:sp macro="" textlink="">
      <xdr:nvSpPr>
        <xdr:cNvPr id="4727" name="Text Box 771"/>
        <xdr:cNvSpPr txBox="1">
          <a:spLocks noChangeArrowheads="1"/>
        </xdr:cNvSpPr>
      </xdr:nvSpPr>
      <xdr:spPr bwMode="auto">
        <a:xfrm>
          <a:off x="1057275" y="176212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4</xdr:col>
      <xdr:colOff>21291</xdr:colOff>
      <xdr:row>32</xdr:row>
      <xdr:rowOff>142875</xdr:rowOff>
    </xdr:to>
    <xdr:sp macro="" textlink="">
      <xdr:nvSpPr>
        <xdr:cNvPr id="4728" name="Text Box 771"/>
        <xdr:cNvSpPr txBox="1">
          <a:spLocks noChangeArrowheads="1"/>
        </xdr:cNvSpPr>
      </xdr:nvSpPr>
      <xdr:spPr bwMode="auto">
        <a:xfrm>
          <a:off x="1057275" y="176212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4</xdr:col>
      <xdr:colOff>21291</xdr:colOff>
      <xdr:row>32</xdr:row>
      <xdr:rowOff>142875</xdr:rowOff>
    </xdr:to>
    <xdr:sp macro="" textlink="">
      <xdr:nvSpPr>
        <xdr:cNvPr id="4729" name="Text Box 771"/>
        <xdr:cNvSpPr txBox="1">
          <a:spLocks noChangeArrowheads="1"/>
        </xdr:cNvSpPr>
      </xdr:nvSpPr>
      <xdr:spPr bwMode="auto">
        <a:xfrm>
          <a:off x="1057275" y="176212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30" name="Text Box 38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31" name="Text Box 38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32" name="Text Box 38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33" name="Text Box 39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34" name="Text Box 39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35" name="Text Box 39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36" name="Text Box 39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37" name="Text Box 39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38" name="Text Box 39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39" name="Text Box 39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40" name="Text Box 39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41" name="Text Box 39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42" name="Text Box 39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43" name="Text Box 40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44" name="Text Box 40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45" name="Text Box 40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46" name="Text Box 40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47" name="Text Box 40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48" name="Text Box 40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49" name="Text Box 40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50" name="Text Box 40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51" name="Text Box 40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52" name="Text Box 40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53" name="Text Box 41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54" name="Text Box 41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55" name="Text Box 41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56" name="Text Box 41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57" name="Text Box 41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58" name="Text Box 41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59" name="Text Box 41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60" name="Text Box 41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61" name="Text Box 41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62" name="Text Box 41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63" name="Text Box 42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64" name="Text Box 42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65" name="Text Box 42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66" name="Text Box 42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67" name="Text Box 42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68" name="Text Box 42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69" name="Text Box 42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70" name="Text Box 42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71" name="Text Box 42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72" name="Text Box 42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73" name="Text Box 43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74" name="Text Box 43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75" name="Text Box 43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76" name="Text Box 43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77" name="Text Box 43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78" name="Text Box 43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79" name="Text Box 43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80" name="Text Box 43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81" name="Text Box 43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82" name="Text Box 43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83" name="Text Box 44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84" name="Text Box 44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85" name="Text Box 44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86" name="Text Box 44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87" name="Text Box 44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88" name="Text Box 44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89" name="Text Box 44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90" name="Text Box 44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91" name="Text Box 44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92" name="Text Box 44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93" name="Text Box 45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94" name="Text Box 45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95" name="Text Box 45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96" name="Text Box 45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97" name="Text Box 45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98" name="Text Box 45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799" name="Text Box 45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00" name="Text Box 45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01" name="Text Box 45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02" name="Text Box 45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03" name="Text Box 46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04" name="Text Box 46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05" name="Text Box 46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06" name="Text Box 46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07" name="Text Box 46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08" name="Text Box 46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09" name="Text Box 46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10" name="Text Box 46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11" name="Text Box 46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12" name="Text Box 46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13" name="Text Box 47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14" name="Text Box 47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15" name="Text Box 47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16" name="Text Box 47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17" name="Text Box 47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18" name="Text Box 47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19" name="Text Box 47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20" name="Text Box 47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21" name="Text Box 47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22" name="Text Box 47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23" name="Text Box 48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24" name="Text Box 48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25" name="Text Box 48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26" name="Text Box 48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27" name="Text Box 48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28" name="Text Box 48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29" name="Text Box 48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30" name="Text Box 48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31" name="Text Box 48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32" name="Text Box 48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33" name="Text Box 49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34" name="Text Box 49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35" name="Text Box 49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36" name="Text Box 49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37" name="Text Box 49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38" name="Text Box 49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39" name="Text Box 49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40" name="Text Box 49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41" name="Text Box 49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42" name="Text Box 49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43" name="Text Box 50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44" name="Text Box 50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45" name="Text Box 50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46" name="Text Box 50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47" name="Text Box 50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48" name="Text Box 50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49" name="Text Box 50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50" name="Text Box 50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51" name="Text Box 50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52" name="Text Box 50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53" name="Text Box 51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54" name="Text Box 51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55" name="Text Box 51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56" name="Text Box 51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57" name="Text Box 51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58" name="Text Box 51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59" name="Text Box 51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60" name="Text Box 51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61" name="Text Box 51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62" name="Text Box 51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63" name="Text Box 52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64" name="Text Box 52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65" name="Text Box 52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66" name="Text Box 52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67" name="Text Box 52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68" name="Text Box 52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69" name="Text Box 52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70" name="Text Box 52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71" name="Text Box 52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72" name="Text Box 52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73" name="Text Box 53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74" name="Text Box 53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75" name="Text Box 53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76" name="Text Box 53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77" name="Text Box 53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78" name="Text Box 53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79" name="Text Box 53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80" name="Text Box 53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81" name="Text Box 53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82" name="Text Box 53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83" name="Text Box 54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84" name="Text Box 54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85" name="Text Box 54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86" name="Text Box 54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87" name="Text Box 54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88" name="Text Box 54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89" name="Text Box 54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90" name="Text Box 54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91" name="Text Box 54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92" name="Text Box 54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93" name="Text Box 55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94" name="Text Box 55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95" name="Text Box 55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96" name="Text Box 55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97" name="Text Box 55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98" name="Text Box 55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899" name="Text Box 55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00" name="Text Box 55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01" name="Text Box 55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02" name="Text Box 55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03" name="Text Box 56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04" name="Text Box 56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05" name="Text Box 56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06" name="Text Box 56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07" name="Text Box 56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08" name="Text Box 56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09" name="Text Box 56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10" name="Text Box 56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11" name="Text Box 56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12" name="Text Box 56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13" name="Text Box 57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14" name="Text Box 57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15" name="Text Box 57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16" name="Text Box 57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17" name="Text Box 57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18" name="Text Box 57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19" name="Text Box 57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20" name="Text Box 57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21" name="Text Box 57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22" name="Text Box 57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23" name="Text Box 58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24" name="Text Box 58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25" name="Text Box 58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26" name="Text Box 58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27" name="Text Box 58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28" name="Text Box 58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29" name="Text Box 58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30" name="Text Box 58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31" name="Text Box 58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32" name="Text Box 58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33" name="Text Box 59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34" name="Text Box 59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35" name="Text Box 59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36" name="Text Box 59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37" name="Text Box 59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38" name="Text Box 59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39" name="Text Box 59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40" name="Text Box 59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41" name="Text Box 59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42" name="Text Box 59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43" name="Text Box 60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44" name="Text Box 60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45" name="Text Box 60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46" name="Text Box 60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47" name="Text Box 60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48" name="Text Box 60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49" name="Text Box 60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50" name="Text Box 60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51" name="Text Box 60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52" name="Text Box 60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53" name="Text Box 61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54" name="Text Box 61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55" name="Text Box 61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56" name="Text Box 61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57" name="Text Box 61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58" name="Text Box 61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59" name="Text Box 61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60" name="Text Box 61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61" name="Text Box 61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62" name="Text Box 61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63" name="Text Box 62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64" name="Text Box 62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65" name="Text Box 62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66" name="Text Box 62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67" name="Text Box 62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68" name="Text Box 62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69" name="Text Box 62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70" name="Text Box 62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71" name="Text Box 62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72" name="Text Box 62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73" name="Text Box 63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74" name="Text Box 63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75" name="Text Box 63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76" name="Text Box 63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77" name="Text Box 63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78" name="Text Box 63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79" name="Text Box 63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80" name="Text Box 63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81" name="Text Box 63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82" name="Text Box 63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83" name="Text Box 64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84" name="Text Box 64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85" name="Text Box 64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86" name="Text Box 64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87" name="Text Box 64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88" name="Text Box 64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89" name="Text Box 64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90" name="Text Box 64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91" name="Text Box 64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92" name="Text Box 64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93" name="Text Box 65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94" name="Text Box 65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95" name="Text Box 65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96" name="Text Box 65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97" name="Text Box 65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98" name="Text Box 65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4999" name="Text Box 65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00" name="Text Box 65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01" name="Text Box 65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02" name="Text Box 65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03" name="Text Box 66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04" name="Text Box 66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05" name="Text Box 66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06" name="Text Box 66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07" name="Text Box 66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08" name="Text Box 66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09" name="Text Box 66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10" name="Text Box 66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11" name="Text Box 66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12" name="Text Box 66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13" name="Text Box 67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14" name="Text Box 67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15" name="Text Box 67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16" name="Text Box 67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17" name="Text Box 67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18" name="Text Box 67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19" name="Text Box 67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20" name="Text Box 67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21" name="Text Box 67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22" name="Text Box 67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23" name="Text Box 68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24" name="Text Box 68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25" name="Text Box 68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26" name="Text Box 68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27" name="Text Box 68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28" name="Text Box 68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29" name="Text Box 68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30" name="Text Box 68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31" name="Text Box 68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32" name="Text Box 68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33" name="Text Box 69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34" name="Text Box 69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35" name="Text Box 69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36" name="Text Box 69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37" name="Text Box 69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38" name="Text Box 69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39" name="Text Box 69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40" name="Text Box 69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41" name="Text Box 69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42" name="Text Box 69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43" name="Text Box 70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44" name="Text Box 70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45" name="Text Box 70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46" name="Text Box 70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47" name="Text Box 70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48" name="Text Box 70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49" name="Text Box 70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50" name="Text Box 70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51" name="Text Box 70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52" name="Text Box 70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53" name="Text Box 71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54" name="Text Box 71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55" name="Text Box 71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56" name="Text Box 71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57" name="Text Box 71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58" name="Text Box 71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59" name="Text Box 71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60" name="Text Box 71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61" name="Text Box 71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62" name="Text Box 71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63" name="Text Box 72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64" name="Text Box 72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65" name="Text Box 72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66" name="Text Box 72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67" name="Text Box 72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68" name="Text Box 72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69" name="Text Box 72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70" name="Text Box 72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71" name="Text Box 72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72" name="Text Box 72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73" name="Text Box 73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74" name="Text Box 73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75" name="Text Box 73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76" name="Text Box 73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77" name="Text Box 73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78" name="Text Box 73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79" name="Text Box 73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80" name="Text Box 73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81" name="Text Box 73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82" name="Text Box 73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83" name="Text Box 74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84" name="Text Box 74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85" name="Text Box 74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86" name="Text Box 74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87" name="Text Box 74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88" name="Text Box 74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89" name="Text Box 74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90" name="Text Box 74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91" name="Text Box 74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92" name="Text Box 74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93" name="Text Box 75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94" name="Text Box 75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95" name="Text Box 75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96" name="Text Box 75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97" name="Text Box 75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98" name="Text Box 75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099" name="Text Box 75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00" name="Text Box 75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01" name="Text Box 75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02" name="Text Box 75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03" name="Text Box 76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04" name="Text Box 76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05" name="Text Box 76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06" name="Text Box 76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07" name="Text Box 76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08" name="Text Box 76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09" name="Text Box 76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10" name="Text Box 76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11" name="Text Box 76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12" name="Text Box 76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13" name="Text Box 77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14" name="Text Box 77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209550</xdr:colOff>
      <xdr:row>32</xdr:row>
      <xdr:rowOff>0</xdr:rowOff>
    </xdr:from>
    <xdr:to>
      <xdr:col>4</xdr:col>
      <xdr:colOff>428625</xdr:colOff>
      <xdr:row>32</xdr:row>
      <xdr:rowOff>142875</xdr:rowOff>
    </xdr:to>
    <xdr:sp macro="" textlink="">
      <xdr:nvSpPr>
        <xdr:cNvPr id="5115" name="Text Box 772"/>
        <xdr:cNvSpPr txBox="1">
          <a:spLocks noChangeArrowheads="1"/>
        </xdr:cNvSpPr>
      </xdr:nvSpPr>
      <xdr:spPr bwMode="auto">
        <a:xfrm>
          <a:off x="1647825" y="17621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4</xdr:col>
      <xdr:colOff>21291</xdr:colOff>
      <xdr:row>32</xdr:row>
      <xdr:rowOff>142875</xdr:rowOff>
    </xdr:to>
    <xdr:sp macro="" textlink="">
      <xdr:nvSpPr>
        <xdr:cNvPr id="5116" name="Text Box 771"/>
        <xdr:cNvSpPr txBox="1">
          <a:spLocks noChangeArrowheads="1"/>
        </xdr:cNvSpPr>
      </xdr:nvSpPr>
      <xdr:spPr bwMode="auto">
        <a:xfrm>
          <a:off x="1057275" y="176212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4</xdr:col>
      <xdr:colOff>21291</xdr:colOff>
      <xdr:row>32</xdr:row>
      <xdr:rowOff>142875</xdr:rowOff>
    </xdr:to>
    <xdr:sp macro="" textlink="">
      <xdr:nvSpPr>
        <xdr:cNvPr id="5117" name="Text Box 771"/>
        <xdr:cNvSpPr txBox="1">
          <a:spLocks noChangeArrowheads="1"/>
        </xdr:cNvSpPr>
      </xdr:nvSpPr>
      <xdr:spPr bwMode="auto">
        <a:xfrm>
          <a:off x="1057275" y="176212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4</xdr:col>
      <xdr:colOff>21291</xdr:colOff>
      <xdr:row>32</xdr:row>
      <xdr:rowOff>142875</xdr:rowOff>
    </xdr:to>
    <xdr:sp macro="" textlink="">
      <xdr:nvSpPr>
        <xdr:cNvPr id="5118" name="Text Box 771"/>
        <xdr:cNvSpPr txBox="1">
          <a:spLocks noChangeArrowheads="1"/>
        </xdr:cNvSpPr>
      </xdr:nvSpPr>
      <xdr:spPr bwMode="auto">
        <a:xfrm>
          <a:off x="1057275" y="176212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4</xdr:col>
      <xdr:colOff>21291</xdr:colOff>
      <xdr:row>32</xdr:row>
      <xdr:rowOff>142875</xdr:rowOff>
    </xdr:to>
    <xdr:sp macro="" textlink="">
      <xdr:nvSpPr>
        <xdr:cNvPr id="5119" name="Text Box 771"/>
        <xdr:cNvSpPr txBox="1">
          <a:spLocks noChangeArrowheads="1"/>
        </xdr:cNvSpPr>
      </xdr:nvSpPr>
      <xdr:spPr bwMode="auto">
        <a:xfrm>
          <a:off x="1057275" y="176212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4</xdr:col>
      <xdr:colOff>21291</xdr:colOff>
      <xdr:row>32</xdr:row>
      <xdr:rowOff>142875</xdr:rowOff>
    </xdr:to>
    <xdr:sp macro="" textlink="">
      <xdr:nvSpPr>
        <xdr:cNvPr id="5120" name="Text Box 771"/>
        <xdr:cNvSpPr txBox="1">
          <a:spLocks noChangeArrowheads="1"/>
        </xdr:cNvSpPr>
      </xdr:nvSpPr>
      <xdr:spPr bwMode="auto">
        <a:xfrm>
          <a:off x="1057275" y="176212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4</xdr:col>
      <xdr:colOff>21291</xdr:colOff>
      <xdr:row>32</xdr:row>
      <xdr:rowOff>142875</xdr:rowOff>
    </xdr:to>
    <xdr:sp macro="" textlink="">
      <xdr:nvSpPr>
        <xdr:cNvPr id="5121" name="Text Box 771"/>
        <xdr:cNvSpPr txBox="1">
          <a:spLocks noChangeArrowheads="1"/>
        </xdr:cNvSpPr>
      </xdr:nvSpPr>
      <xdr:spPr bwMode="auto">
        <a:xfrm>
          <a:off x="1057275" y="176212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4</xdr:col>
      <xdr:colOff>21291</xdr:colOff>
      <xdr:row>32</xdr:row>
      <xdr:rowOff>142875</xdr:rowOff>
    </xdr:to>
    <xdr:sp macro="" textlink="">
      <xdr:nvSpPr>
        <xdr:cNvPr id="5122" name="Text Box 771"/>
        <xdr:cNvSpPr txBox="1">
          <a:spLocks noChangeArrowheads="1"/>
        </xdr:cNvSpPr>
      </xdr:nvSpPr>
      <xdr:spPr bwMode="auto">
        <a:xfrm>
          <a:off x="1057275" y="176212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4</xdr:col>
      <xdr:colOff>21291</xdr:colOff>
      <xdr:row>32</xdr:row>
      <xdr:rowOff>142875</xdr:rowOff>
    </xdr:to>
    <xdr:sp macro="" textlink="">
      <xdr:nvSpPr>
        <xdr:cNvPr id="5123" name="Text Box 771"/>
        <xdr:cNvSpPr txBox="1">
          <a:spLocks noChangeArrowheads="1"/>
        </xdr:cNvSpPr>
      </xdr:nvSpPr>
      <xdr:spPr bwMode="auto">
        <a:xfrm>
          <a:off x="1057275" y="176212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24" name="Text Box 38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25" name="Text Box 38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26" name="Text Box 38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27" name="Text Box 39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28" name="Text Box 39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29" name="Text Box 39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30" name="Text Box 39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31" name="Text Box 39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32" name="Text Box 39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33" name="Text Box 39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34" name="Text Box 39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35" name="Text Box 39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36" name="Text Box 39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37" name="Text Box 40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38" name="Text Box 40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39" name="Text Box 40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40" name="Text Box 40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41" name="Text Box 40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42" name="Text Box 40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43" name="Text Box 40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44" name="Text Box 40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45" name="Text Box 40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46" name="Text Box 40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47" name="Text Box 41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48" name="Text Box 41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49" name="Text Box 41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50" name="Text Box 41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51" name="Text Box 41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52" name="Text Box 41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53" name="Text Box 41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54" name="Text Box 41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55" name="Text Box 41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56" name="Text Box 41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57" name="Text Box 42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58" name="Text Box 42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59" name="Text Box 42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60" name="Text Box 42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61" name="Text Box 42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62" name="Text Box 42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63" name="Text Box 42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64" name="Text Box 42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65" name="Text Box 42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66" name="Text Box 42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67" name="Text Box 43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68" name="Text Box 43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69" name="Text Box 43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70" name="Text Box 43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71" name="Text Box 43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72" name="Text Box 43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73" name="Text Box 43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74" name="Text Box 43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75" name="Text Box 43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76" name="Text Box 43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77" name="Text Box 44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78" name="Text Box 44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79" name="Text Box 44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80" name="Text Box 44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81" name="Text Box 44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82" name="Text Box 44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83" name="Text Box 44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84" name="Text Box 44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85" name="Text Box 44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86" name="Text Box 44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87" name="Text Box 45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88" name="Text Box 45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89" name="Text Box 45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90" name="Text Box 45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91" name="Text Box 45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92" name="Text Box 45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93" name="Text Box 45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94" name="Text Box 45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95" name="Text Box 45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96" name="Text Box 45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97" name="Text Box 46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98" name="Text Box 46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199" name="Text Box 46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00" name="Text Box 46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01" name="Text Box 46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02" name="Text Box 46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03" name="Text Box 46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04" name="Text Box 46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05" name="Text Box 46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06" name="Text Box 46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07" name="Text Box 47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08" name="Text Box 47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09" name="Text Box 47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10" name="Text Box 47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11" name="Text Box 47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12" name="Text Box 47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13" name="Text Box 47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14" name="Text Box 47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15" name="Text Box 47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16" name="Text Box 47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17" name="Text Box 48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18" name="Text Box 48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19" name="Text Box 48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20" name="Text Box 48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21" name="Text Box 48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22" name="Text Box 48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23" name="Text Box 48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24" name="Text Box 48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25" name="Text Box 48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26" name="Text Box 48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27" name="Text Box 49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28" name="Text Box 49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29" name="Text Box 49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30" name="Text Box 49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31" name="Text Box 49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32" name="Text Box 49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33" name="Text Box 49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34" name="Text Box 49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35" name="Text Box 49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36" name="Text Box 49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37" name="Text Box 50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38" name="Text Box 50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39" name="Text Box 50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40" name="Text Box 50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41" name="Text Box 50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42" name="Text Box 50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43" name="Text Box 50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44" name="Text Box 50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45" name="Text Box 50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46" name="Text Box 50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47" name="Text Box 51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48" name="Text Box 51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49" name="Text Box 51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50" name="Text Box 51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51" name="Text Box 51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52" name="Text Box 51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53" name="Text Box 51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54" name="Text Box 51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55" name="Text Box 51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56" name="Text Box 51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57" name="Text Box 52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58" name="Text Box 52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59" name="Text Box 52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60" name="Text Box 52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61" name="Text Box 52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62" name="Text Box 52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63" name="Text Box 52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64" name="Text Box 52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65" name="Text Box 52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66" name="Text Box 52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67" name="Text Box 53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68" name="Text Box 53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69" name="Text Box 53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70" name="Text Box 53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71" name="Text Box 53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72" name="Text Box 53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73" name="Text Box 53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74" name="Text Box 53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75" name="Text Box 53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76" name="Text Box 53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77" name="Text Box 54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78" name="Text Box 54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79" name="Text Box 54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80" name="Text Box 54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81" name="Text Box 54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82" name="Text Box 54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83" name="Text Box 54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84" name="Text Box 54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85" name="Text Box 54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86" name="Text Box 54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87" name="Text Box 55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88" name="Text Box 55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89" name="Text Box 55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90" name="Text Box 55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91" name="Text Box 55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92" name="Text Box 55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93" name="Text Box 55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94" name="Text Box 55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95" name="Text Box 55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96" name="Text Box 55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97" name="Text Box 56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98" name="Text Box 56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299" name="Text Box 56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00" name="Text Box 56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01" name="Text Box 56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02" name="Text Box 56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03" name="Text Box 56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04" name="Text Box 56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05" name="Text Box 56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06" name="Text Box 56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07" name="Text Box 57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08" name="Text Box 57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09" name="Text Box 57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10" name="Text Box 57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11" name="Text Box 57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12" name="Text Box 57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13" name="Text Box 57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14" name="Text Box 57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15" name="Text Box 57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16" name="Text Box 57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17" name="Text Box 58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18" name="Text Box 58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19" name="Text Box 58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20" name="Text Box 58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21" name="Text Box 58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22" name="Text Box 58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23" name="Text Box 58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24" name="Text Box 58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25" name="Text Box 58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26" name="Text Box 58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27" name="Text Box 59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28" name="Text Box 59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29" name="Text Box 59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30" name="Text Box 59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31" name="Text Box 59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32" name="Text Box 59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33" name="Text Box 59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34" name="Text Box 59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35" name="Text Box 59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36" name="Text Box 59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37" name="Text Box 60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38" name="Text Box 60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39" name="Text Box 60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40" name="Text Box 60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41" name="Text Box 60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42" name="Text Box 60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43" name="Text Box 60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44" name="Text Box 60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45" name="Text Box 60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46" name="Text Box 60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47" name="Text Box 61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48" name="Text Box 61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49" name="Text Box 61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50" name="Text Box 61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51" name="Text Box 61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52" name="Text Box 61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53" name="Text Box 61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54" name="Text Box 61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55" name="Text Box 61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56" name="Text Box 61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57" name="Text Box 62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58" name="Text Box 62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59" name="Text Box 62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60" name="Text Box 62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61" name="Text Box 62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62" name="Text Box 62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63" name="Text Box 62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64" name="Text Box 62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65" name="Text Box 62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66" name="Text Box 62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67" name="Text Box 63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68" name="Text Box 63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69" name="Text Box 63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70" name="Text Box 63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71" name="Text Box 63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72" name="Text Box 63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73" name="Text Box 63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74" name="Text Box 63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75" name="Text Box 63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76" name="Text Box 63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77" name="Text Box 64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78" name="Text Box 64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79" name="Text Box 64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80" name="Text Box 64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81" name="Text Box 64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82" name="Text Box 64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83" name="Text Box 64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84" name="Text Box 64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85" name="Text Box 64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86" name="Text Box 64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87" name="Text Box 65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88" name="Text Box 65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89" name="Text Box 65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90" name="Text Box 65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91" name="Text Box 65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92" name="Text Box 65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93" name="Text Box 65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94" name="Text Box 65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95" name="Text Box 65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96" name="Text Box 65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97" name="Text Box 66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98" name="Text Box 66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399" name="Text Box 66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00" name="Text Box 66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01" name="Text Box 66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02" name="Text Box 66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03" name="Text Box 66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04" name="Text Box 66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05" name="Text Box 66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06" name="Text Box 66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07" name="Text Box 67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08" name="Text Box 67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09" name="Text Box 67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10" name="Text Box 67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11" name="Text Box 67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12" name="Text Box 67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13" name="Text Box 67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14" name="Text Box 67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15" name="Text Box 67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16" name="Text Box 67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17" name="Text Box 68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18" name="Text Box 68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19" name="Text Box 68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20" name="Text Box 68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21" name="Text Box 68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22" name="Text Box 68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23" name="Text Box 68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24" name="Text Box 68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25" name="Text Box 68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26" name="Text Box 68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27" name="Text Box 69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28" name="Text Box 69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29" name="Text Box 69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30" name="Text Box 69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31" name="Text Box 69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32" name="Text Box 69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33" name="Text Box 69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34" name="Text Box 69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35" name="Text Box 69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36" name="Text Box 69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37" name="Text Box 70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38" name="Text Box 70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39" name="Text Box 70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40" name="Text Box 70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41" name="Text Box 70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42" name="Text Box 70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43" name="Text Box 70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44" name="Text Box 70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45" name="Text Box 70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46" name="Text Box 70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47" name="Text Box 71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48" name="Text Box 71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49" name="Text Box 71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50" name="Text Box 71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51" name="Text Box 71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52" name="Text Box 71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53" name="Text Box 71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54" name="Text Box 71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55" name="Text Box 71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56" name="Text Box 71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57" name="Text Box 72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58" name="Text Box 72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59" name="Text Box 72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60" name="Text Box 72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61" name="Text Box 72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62" name="Text Box 72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63" name="Text Box 72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64" name="Text Box 72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65" name="Text Box 72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66" name="Text Box 72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67" name="Text Box 73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68" name="Text Box 73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69" name="Text Box 73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70" name="Text Box 73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71" name="Text Box 73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72" name="Text Box 73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73" name="Text Box 73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74" name="Text Box 73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75" name="Text Box 73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76" name="Text Box 73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77" name="Text Box 74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78" name="Text Box 74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79" name="Text Box 74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80" name="Text Box 74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81" name="Text Box 74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82" name="Text Box 74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83" name="Text Box 74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84" name="Text Box 74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85" name="Text Box 74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86" name="Text Box 74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87" name="Text Box 75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88" name="Text Box 75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89" name="Text Box 75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90" name="Text Box 75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91" name="Text Box 75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92" name="Text Box 75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93" name="Text Box 75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94" name="Text Box 75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95" name="Text Box 75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96" name="Text Box 75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97" name="Text Box 76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98" name="Text Box 76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499" name="Text Box 762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500" name="Text Box 763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501" name="Text Box 764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502" name="Text Box 765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503" name="Text Box 766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504" name="Text Box 767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505" name="Text Box 768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506" name="Text Box 769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507" name="Text Box 770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104775</xdr:colOff>
      <xdr:row>32</xdr:row>
      <xdr:rowOff>142875</xdr:rowOff>
    </xdr:to>
    <xdr:sp macro="" textlink="">
      <xdr:nvSpPr>
        <xdr:cNvPr id="5508" name="Text Box 771"/>
        <xdr:cNvSpPr txBox="1">
          <a:spLocks noChangeArrowheads="1"/>
        </xdr:cNvSpPr>
      </xdr:nvSpPr>
      <xdr:spPr bwMode="auto">
        <a:xfrm>
          <a:off x="1438275" y="17621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209550</xdr:colOff>
      <xdr:row>32</xdr:row>
      <xdr:rowOff>0</xdr:rowOff>
    </xdr:from>
    <xdr:to>
      <xdr:col>4</xdr:col>
      <xdr:colOff>428625</xdr:colOff>
      <xdr:row>32</xdr:row>
      <xdr:rowOff>142875</xdr:rowOff>
    </xdr:to>
    <xdr:sp macro="" textlink="">
      <xdr:nvSpPr>
        <xdr:cNvPr id="5509" name="Text Box 772"/>
        <xdr:cNvSpPr txBox="1">
          <a:spLocks noChangeArrowheads="1"/>
        </xdr:cNvSpPr>
      </xdr:nvSpPr>
      <xdr:spPr bwMode="auto">
        <a:xfrm>
          <a:off x="1647825" y="17621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4</xdr:col>
      <xdr:colOff>21291</xdr:colOff>
      <xdr:row>32</xdr:row>
      <xdr:rowOff>142875</xdr:rowOff>
    </xdr:to>
    <xdr:sp macro="" textlink="">
      <xdr:nvSpPr>
        <xdr:cNvPr id="5510" name="Text Box 771"/>
        <xdr:cNvSpPr txBox="1">
          <a:spLocks noChangeArrowheads="1"/>
        </xdr:cNvSpPr>
      </xdr:nvSpPr>
      <xdr:spPr bwMode="auto">
        <a:xfrm>
          <a:off x="1057275" y="176212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4</xdr:col>
      <xdr:colOff>21291</xdr:colOff>
      <xdr:row>32</xdr:row>
      <xdr:rowOff>142875</xdr:rowOff>
    </xdr:to>
    <xdr:sp macro="" textlink="">
      <xdr:nvSpPr>
        <xdr:cNvPr id="5511" name="Text Box 771"/>
        <xdr:cNvSpPr txBox="1">
          <a:spLocks noChangeArrowheads="1"/>
        </xdr:cNvSpPr>
      </xdr:nvSpPr>
      <xdr:spPr bwMode="auto">
        <a:xfrm>
          <a:off x="1057275" y="176212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4</xdr:col>
      <xdr:colOff>21291</xdr:colOff>
      <xdr:row>32</xdr:row>
      <xdr:rowOff>142875</xdr:rowOff>
    </xdr:to>
    <xdr:sp macro="" textlink="">
      <xdr:nvSpPr>
        <xdr:cNvPr id="5512" name="Text Box 771"/>
        <xdr:cNvSpPr txBox="1">
          <a:spLocks noChangeArrowheads="1"/>
        </xdr:cNvSpPr>
      </xdr:nvSpPr>
      <xdr:spPr bwMode="auto">
        <a:xfrm>
          <a:off x="1057275" y="176212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4</xdr:col>
      <xdr:colOff>21291</xdr:colOff>
      <xdr:row>32</xdr:row>
      <xdr:rowOff>142875</xdr:rowOff>
    </xdr:to>
    <xdr:sp macro="" textlink="">
      <xdr:nvSpPr>
        <xdr:cNvPr id="5513" name="Text Box 771"/>
        <xdr:cNvSpPr txBox="1">
          <a:spLocks noChangeArrowheads="1"/>
        </xdr:cNvSpPr>
      </xdr:nvSpPr>
      <xdr:spPr bwMode="auto">
        <a:xfrm>
          <a:off x="1057275" y="176212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4</xdr:col>
      <xdr:colOff>21291</xdr:colOff>
      <xdr:row>32</xdr:row>
      <xdr:rowOff>142875</xdr:rowOff>
    </xdr:to>
    <xdr:sp macro="" textlink="">
      <xdr:nvSpPr>
        <xdr:cNvPr id="5514" name="Text Box 771"/>
        <xdr:cNvSpPr txBox="1">
          <a:spLocks noChangeArrowheads="1"/>
        </xdr:cNvSpPr>
      </xdr:nvSpPr>
      <xdr:spPr bwMode="auto">
        <a:xfrm>
          <a:off x="1057275" y="176212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4</xdr:col>
      <xdr:colOff>21291</xdr:colOff>
      <xdr:row>32</xdr:row>
      <xdr:rowOff>142875</xdr:rowOff>
    </xdr:to>
    <xdr:sp macro="" textlink="">
      <xdr:nvSpPr>
        <xdr:cNvPr id="5515" name="Text Box 771"/>
        <xdr:cNvSpPr txBox="1">
          <a:spLocks noChangeArrowheads="1"/>
        </xdr:cNvSpPr>
      </xdr:nvSpPr>
      <xdr:spPr bwMode="auto">
        <a:xfrm>
          <a:off x="1057275" y="176212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4</xdr:col>
      <xdr:colOff>21291</xdr:colOff>
      <xdr:row>32</xdr:row>
      <xdr:rowOff>142875</xdr:rowOff>
    </xdr:to>
    <xdr:sp macro="" textlink="">
      <xdr:nvSpPr>
        <xdr:cNvPr id="5516" name="Text Box 771"/>
        <xdr:cNvSpPr txBox="1">
          <a:spLocks noChangeArrowheads="1"/>
        </xdr:cNvSpPr>
      </xdr:nvSpPr>
      <xdr:spPr bwMode="auto">
        <a:xfrm>
          <a:off x="1057275" y="176212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4</xdr:col>
      <xdr:colOff>21291</xdr:colOff>
      <xdr:row>32</xdr:row>
      <xdr:rowOff>142875</xdr:rowOff>
    </xdr:to>
    <xdr:sp macro="" textlink="">
      <xdr:nvSpPr>
        <xdr:cNvPr id="5517" name="Text Box 771"/>
        <xdr:cNvSpPr txBox="1">
          <a:spLocks noChangeArrowheads="1"/>
        </xdr:cNvSpPr>
      </xdr:nvSpPr>
      <xdr:spPr bwMode="auto">
        <a:xfrm>
          <a:off x="1057275" y="176212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18" name="Text Box 38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19" name="Text Box 38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20" name="Text Box 38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21" name="Text Box 39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22" name="Text Box 39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23" name="Text Box 39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24" name="Text Box 39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25" name="Text Box 39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26" name="Text Box 39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27" name="Text Box 39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28" name="Text Box 39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29" name="Text Box 39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30" name="Text Box 39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31" name="Text Box 40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32" name="Text Box 40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33" name="Text Box 40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34" name="Text Box 40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35" name="Text Box 40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36" name="Text Box 40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37" name="Text Box 40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38" name="Text Box 40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39" name="Text Box 40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40" name="Text Box 40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41" name="Text Box 41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42" name="Text Box 41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43" name="Text Box 41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44" name="Text Box 41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45" name="Text Box 41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46" name="Text Box 41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47" name="Text Box 41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48" name="Text Box 41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49" name="Text Box 41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50" name="Text Box 41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51" name="Text Box 42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52" name="Text Box 42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53" name="Text Box 42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54" name="Text Box 42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55" name="Text Box 42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56" name="Text Box 42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57" name="Text Box 42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58" name="Text Box 42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59" name="Text Box 42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60" name="Text Box 42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61" name="Text Box 43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62" name="Text Box 43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63" name="Text Box 43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64" name="Text Box 43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65" name="Text Box 43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66" name="Text Box 43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67" name="Text Box 43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68" name="Text Box 43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69" name="Text Box 43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70" name="Text Box 43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71" name="Text Box 44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72" name="Text Box 44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73" name="Text Box 44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74" name="Text Box 44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75" name="Text Box 44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76" name="Text Box 44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77" name="Text Box 44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78" name="Text Box 44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79" name="Text Box 44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80" name="Text Box 44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81" name="Text Box 45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82" name="Text Box 45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83" name="Text Box 45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84" name="Text Box 45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85" name="Text Box 45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86" name="Text Box 45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87" name="Text Box 45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88" name="Text Box 45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89" name="Text Box 45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90" name="Text Box 45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91" name="Text Box 46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92" name="Text Box 46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93" name="Text Box 46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94" name="Text Box 46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95" name="Text Box 46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96" name="Text Box 46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97" name="Text Box 46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98" name="Text Box 46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599" name="Text Box 46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00" name="Text Box 46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01" name="Text Box 47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02" name="Text Box 47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03" name="Text Box 47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04" name="Text Box 47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05" name="Text Box 47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06" name="Text Box 47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07" name="Text Box 47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08" name="Text Box 47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09" name="Text Box 47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10" name="Text Box 47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11" name="Text Box 48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12" name="Text Box 48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13" name="Text Box 48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14" name="Text Box 48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15" name="Text Box 48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16" name="Text Box 48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17" name="Text Box 48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18" name="Text Box 48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19" name="Text Box 48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20" name="Text Box 48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21" name="Text Box 49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22" name="Text Box 49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23" name="Text Box 49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24" name="Text Box 49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25" name="Text Box 49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26" name="Text Box 49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27" name="Text Box 49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28" name="Text Box 49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29" name="Text Box 49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30" name="Text Box 49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31" name="Text Box 50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32" name="Text Box 50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33" name="Text Box 50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34" name="Text Box 50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35" name="Text Box 50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36" name="Text Box 50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37" name="Text Box 50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38" name="Text Box 50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39" name="Text Box 50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40" name="Text Box 50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41" name="Text Box 51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42" name="Text Box 51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43" name="Text Box 51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44" name="Text Box 51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45" name="Text Box 51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46" name="Text Box 51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47" name="Text Box 51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48" name="Text Box 51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49" name="Text Box 51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50" name="Text Box 51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51" name="Text Box 52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52" name="Text Box 52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53" name="Text Box 52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54" name="Text Box 52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55" name="Text Box 52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56" name="Text Box 52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57" name="Text Box 52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58" name="Text Box 52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59" name="Text Box 52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60" name="Text Box 52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61" name="Text Box 53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62" name="Text Box 53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63" name="Text Box 53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64" name="Text Box 53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65" name="Text Box 53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66" name="Text Box 53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67" name="Text Box 53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68" name="Text Box 53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69" name="Text Box 53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70" name="Text Box 53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71" name="Text Box 54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72" name="Text Box 54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73" name="Text Box 54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74" name="Text Box 54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75" name="Text Box 54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76" name="Text Box 54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77" name="Text Box 54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78" name="Text Box 54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79" name="Text Box 54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80" name="Text Box 54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81" name="Text Box 55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82" name="Text Box 55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83" name="Text Box 55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84" name="Text Box 55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85" name="Text Box 55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86" name="Text Box 55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87" name="Text Box 55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88" name="Text Box 55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89" name="Text Box 55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90" name="Text Box 55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91" name="Text Box 56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92" name="Text Box 56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93" name="Text Box 56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94" name="Text Box 56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95" name="Text Box 56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96" name="Text Box 56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97" name="Text Box 56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98" name="Text Box 56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699" name="Text Box 56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00" name="Text Box 56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01" name="Text Box 57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02" name="Text Box 57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03" name="Text Box 57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04" name="Text Box 57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05" name="Text Box 57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06" name="Text Box 57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07" name="Text Box 57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08" name="Text Box 57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09" name="Text Box 57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10" name="Text Box 57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11" name="Text Box 58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12" name="Text Box 58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13" name="Text Box 58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14" name="Text Box 58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15" name="Text Box 58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16" name="Text Box 58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17" name="Text Box 58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18" name="Text Box 58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19" name="Text Box 58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20" name="Text Box 58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21" name="Text Box 59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22" name="Text Box 59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23" name="Text Box 59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24" name="Text Box 59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25" name="Text Box 59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26" name="Text Box 59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27" name="Text Box 59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28" name="Text Box 59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29" name="Text Box 59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30" name="Text Box 59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31" name="Text Box 60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32" name="Text Box 60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33" name="Text Box 60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34" name="Text Box 60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35" name="Text Box 60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36" name="Text Box 60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37" name="Text Box 60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38" name="Text Box 60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39" name="Text Box 60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40" name="Text Box 60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41" name="Text Box 61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42" name="Text Box 61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43" name="Text Box 61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44" name="Text Box 61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45" name="Text Box 61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46" name="Text Box 61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47" name="Text Box 61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48" name="Text Box 61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49" name="Text Box 61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50" name="Text Box 61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51" name="Text Box 62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52" name="Text Box 62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53" name="Text Box 62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54" name="Text Box 62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55" name="Text Box 62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56" name="Text Box 62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57" name="Text Box 62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58" name="Text Box 62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59" name="Text Box 62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60" name="Text Box 62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61" name="Text Box 63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62" name="Text Box 63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63" name="Text Box 63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64" name="Text Box 63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65" name="Text Box 63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66" name="Text Box 63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67" name="Text Box 63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68" name="Text Box 63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69" name="Text Box 63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70" name="Text Box 63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71" name="Text Box 64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72" name="Text Box 64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73" name="Text Box 64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74" name="Text Box 64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75" name="Text Box 64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76" name="Text Box 64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77" name="Text Box 64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78" name="Text Box 64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79" name="Text Box 64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80" name="Text Box 64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81" name="Text Box 65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82" name="Text Box 65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83" name="Text Box 65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84" name="Text Box 65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85" name="Text Box 65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86" name="Text Box 65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87" name="Text Box 65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88" name="Text Box 65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89" name="Text Box 65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90" name="Text Box 65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91" name="Text Box 66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92" name="Text Box 66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93" name="Text Box 66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94" name="Text Box 66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95" name="Text Box 66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96" name="Text Box 66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97" name="Text Box 66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98" name="Text Box 66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799" name="Text Box 66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00" name="Text Box 66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01" name="Text Box 67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02" name="Text Box 67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03" name="Text Box 67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04" name="Text Box 67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05" name="Text Box 67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06" name="Text Box 67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07" name="Text Box 67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08" name="Text Box 67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09" name="Text Box 67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10" name="Text Box 67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11" name="Text Box 68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12" name="Text Box 68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13" name="Text Box 68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14" name="Text Box 68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15" name="Text Box 68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16" name="Text Box 68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17" name="Text Box 68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18" name="Text Box 68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19" name="Text Box 68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20" name="Text Box 68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21" name="Text Box 69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22" name="Text Box 69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23" name="Text Box 69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24" name="Text Box 69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25" name="Text Box 69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26" name="Text Box 69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27" name="Text Box 69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28" name="Text Box 69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29" name="Text Box 69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30" name="Text Box 69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31" name="Text Box 70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32" name="Text Box 70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33" name="Text Box 70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34" name="Text Box 70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35" name="Text Box 70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36" name="Text Box 70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37" name="Text Box 70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38" name="Text Box 70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39" name="Text Box 70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40" name="Text Box 70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41" name="Text Box 71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42" name="Text Box 71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43" name="Text Box 71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44" name="Text Box 71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45" name="Text Box 71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46" name="Text Box 71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47" name="Text Box 71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48" name="Text Box 71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49" name="Text Box 71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50" name="Text Box 71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51" name="Text Box 72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52" name="Text Box 72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53" name="Text Box 72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54" name="Text Box 72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55" name="Text Box 72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56" name="Text Box 72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57" name="Text Box 72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58" name="Text Box 72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59" name="Text Box 72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60" name="Text Box 72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61" name="Text Box 73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62" name="Text Box 73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63" name="Text Box 73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64" name="Text Box 73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65" name="Text Box 73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66" name="Text Box 73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67" name="Text Box 73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68" name="Text Box 73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69" name="Text Box 73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70" name="Text Box 73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71" name="Text Box 74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72" name="Text Box 74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73" name="Text Box 74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74" name="Text Box 74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75" name="Text Box 74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76" name="Text Box 74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77" name="Text Box 74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78" name="Text Box 74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79" name="Text Box 74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80" name="Text Box 74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81" name="Text Box 75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82" name="Text Box 75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83" name="Text Box 75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84" name="Text Box 75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85" name="Text Box 75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86" name="Text Box 75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87" name="Text Box 75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88" name="Text Box 75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89" name="Text Box 75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90" name="Text Box 75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91" name="Text Box 76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92" name="Text Box 76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93" name="Text Box 76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94" name="Text Box 76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95" name="Text Box 76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96" name="Text Box 76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97" name="Text Box 76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98" name="Text Box 76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899" name="Text Box 76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00" name="Text Box 76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01" name="Text Box 77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02" name="Text Box 77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209550</xdr:colOff>
      <xdr:row>185</xdr:row>
      <xdr:rowOff>0</xdr:rowOff>
    </xdr:from>
    <xdr:to>
      <xdr:col>4</xdr:col>
      <xdr:colOff>428625</xdr:colOff>
      <xdr:row>185</xdr:row>
      <xdr:rowOff>142875</xdr:rowOff>
    </xdr:to>
    <xdr:sp macro="" textlink="">
      <xdr:nvSpPr>
        <xdr:cNvPr id="5903" name="Text Box 772"/>
        <xdr:cNvSpPr txBox="1">
          <a:spLocks noChangeArrowheads="1"/>
        </xdr:cNvSpPr>
      </xdr:nvSpPr>
      <xdr:spPr bwMode="auto">
        <a:xfrm>
          <a:off x="1647825" y="3042285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21291</xdr:colOff>
      <xdr:row>185</xdr:row>
      <xdr:rowOff>142875</xdr:rowOff>
    </xdr:to>
    <xdr:sp macro="" textlink="">
      <xdr:nvSpPr>
        <xdr:cNvPr id="5904" name="Text Box 771"/>
        <xdr:cNvSpPr txBox="1">
          <a:spLocks noChangeArrowheads="1"/>
        </xdr:cNvSpPr>
      </xdr:nvSpPr>
      <xdr:spPr bwMode="auto">
        <a:xfrm>
          <a:off x="1057275" y="30422850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21291</xdr:colOff>
      <xdr:row>185</xdr:row>
      <xdr:rowOff>142875</xdr:rowOff>
    </xdr:to>
    <xdr:sp macro="" textlink="">
      <xdr:nvSpPr>
        <xdr:cNvPr id="5905" name="Text Box 771"/>
        <xdr:cNvSpPr txBox="1">
          <a:spLocks noChangeArrowheads="1"/>
        </xdr:cNvSpPr>
      </xdr:nvSpPr>
      <xdr:spPr bwMode="auto">
        <a:xfrm>
          <a:off x="1057275" y="30422850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21291</xdr:colOff>
      <xdr:row>185</xdr:row>
      <xdr:rowOff>142875</xdr:rowOff>
    </xdr:to>
    <xdr:sp macro="" textlink="">
      <xdr:nvSpPr>
        <xdr:cNvPr id="5906" name="Text Box 771"/>
        <xdr:cNvSpPr txBox="1">
          <a:spLocks noChangeArrowheads="1"/>
        </xdr:cNvSpPr>
      </xdr:nvSpPr>
      <xdr:spPr bwMode="auto">
        <a:xfrm>
          <a:off x="1057275" y="30422850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21291</xdr:colOff>
      <xdr:row>185</xdr:row>
      <xdr:rowOff>142875</xdr:rowOff>
    </xdr:to>
    <xdr:sp macro="" textlink="">
      <xdr:nvSpPr>
        <xdr:cNvPr id="5907" name="Text Box 771"/>
        <xdr:cNvSpPr txBox="1">
          <a:spLocks noChangeArrowheads="1"/>
        </xdr:cNvSpPr>
      </xdr:nvSpPr>
      <xdr:spPr bwMode="auto">
        <a:xfrm>
          <a:off x="1057275" y="30422850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21291</xdr:colOff>
      <xdr:row>185</xdr:row>
      <xdr:rowOff>142875</xdr:rowOff>
    </xdr:to>
    <xdr:sp macro="" textlink="">
      <xdr:nvSpPr>
        <xdr:cNvPr id="5908" name="Text Box 771"/>
        <xdr:cNvSpPr txBox="1">
          <a:spLocks noChangeArrowheads="1"/>
        </xdr:cNvSpPr>
      </xdr:nvSpPr>
      <xdr:spPr bwMode="auto">
        <a:xfrm>
          <a:off x="1057275" y="30422850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21291</xdr:colOff>
      <xdr:row>185</xdr:row>
      <xdr:rowOff>142875</xdr:rowOff>
    </xdr:to>
    <xdr:sp macro="" textlink="">
      <xdr:nvSpPr>
        <xdr:cNvPr id="5909" name="Text Box 771"/>
        <xdr:cNvSpPr txBox="1">
          <a:spLocks noChangeArrowheads="1"/>
        </xdr:cNvSpPr>
      </xdr:nvSpPr>
      <xdr:spPr bwMode="auto">
        <a:xfrm>
          <a:off x="1057275" y="30422850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21291</xdr:colOff>
      <xdr:row>185</xdr:row>
      <xdr:rowOff>142875</xdr:rowOff>
    </xdr:to>
    <xdr:sp macro="" textlink="">
      <xdr:nvSpPr>
        <xdr:cNvPr id="5910" name="Text Box 771"/>
        <xdr:cNvSpPr txBox="1">
          <a:spLocks noChangeArrowheads="1"/>
        </xdr:cNvSpPr>
      </xdr:nvSpPr>
      <xdr:spPr bwMode="auto">
        <a:xfrm>
          <a:off x="1057275" y="30422850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21291</xdr:colOff>
      <xdr:row>185</xdr:row>
      <xdr:rowOff>142875</xdr:rowOff>
    </xdr:to>
    <xdr:sp macro="" textlink="">
      <xdr:nvSpPr>
        <xdr:cNvPr id="5911" name="Text Box 771"/>
        <xdr:cNvSpPr txBox="1">
          <a:spLocks noChangeArrowheads="1"/>
        </xdr:cNvSpPr>
      </xdr:nvSpPr>
      <xdr:spPr bwMode="auto">
        <a:xfrm>
          <a:off x="1057275" y="30422850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12" name="Text Box 38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13" name="Text Box 38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14" name="Text Box 38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15" name="Text Box 39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16" name="Text Box 39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17" name="Text Box 39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18" name="Text Box 39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19" name="Text Box 39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20" name="Text Box 39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21" name="Text Box 39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22" name="Text Box 39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23" name="Text Box 39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24" name="Text Box 39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25" name="Text Box 40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26" name="Text Box 40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27" name="Text Box 40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28" name="Text Box 40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29" name="Text Box 40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30" name="Text Box 40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31" name="Text Box 40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32" name="Text Box 40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33" name="Text Box 40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34" name="Text Box 40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35" name="Text Box 41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36" name="Text Box 41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37" name="Text Box 41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38" name="Text Box 41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39" name="Text Box 41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40" name="Text Box 41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41" name="Text Box 41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42" name="Text Box 41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43" name="Text Box 41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44" name="Text Box 41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45" name="Text Box 42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46" name="Text Box 42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47" name="Text Box 42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48" name="Text Box 42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49" name="Text Box 42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50" name="Text Box 42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51" name="Text Box 42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52" name="Text Box 42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53" name="Text Box 42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54" name="Text Box 42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55" name="Text Box 43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56" name="Text Box 43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57" name="Text Box 43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58" name="Text Box 43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59" name="Text Box 43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60" name="Text Box 43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61" name="Text Box 43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62" name="Text Box 43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63" name="Text Box 43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64" name="Text Box 43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65" name="Text Box 44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66" name="Text Box 44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67" name="Text Box 44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68" name="Text Box 44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69" name="Text Box 44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70" name="Text Box 44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71" name="Text Box 44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72" name="Text Box 44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73" name="Text Box 44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74" name="Text Box 44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75" name="Text Box 45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76" name="Text Box 45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77" name="Text Box 45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78" name="Text Box 45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79" name="Text Box 45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80" name="Text Box 45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81" name="Text Box 45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82" name="Text Box 45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83" name="Text Box 45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84" name="Text Box 45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85" name="Text Box 46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86" name="Text Box 46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87" name="Text Box 46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88" name="Text Box 46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89" name="Text Box 46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90" name="Text Box 46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91" name="Text Box 46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92" name="Text Box 46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93" name="Text Box 46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94" name="Text Box 46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95" name="Text Box 47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96" name="Text Box 47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97" name="Text Box 47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98" name="Text Box 47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5999" name="Text Box 47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00" name="Text Box 47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01" name="Text Box 47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02" name="Text Box 47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03" name="Text Box 47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04" name="Text Box 47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05" name="Text Box 48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06" name="Text Box 48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07" name="Text Box 48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08" name="Text Box 48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09" name="Text Box 48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10" name="Text Box 48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11" name="Text Box 48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12" name="Text Box 48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13" name="Text Box 48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14" name="Text Box 48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15" name="Text Box 49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16" name="Text Box 49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17" name="Text Box 49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18" name="Text Box 49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19" name="Text Box 49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20" name="Text Box 49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21" name="Text Box 49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22" name="Text Box 49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23" name="Text Box 49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24" name="Text Box 49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25" name="Text Box 50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26" name="Text Box 50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27" name="Text Box 50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28" name="Text Box 50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29" name="Text Box 50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30" name="Text Box 50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31" name="Text Box 50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32" name="Text Box 50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33" name="Text Box 50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34" name="Text Box 50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35" name="Text Box 51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36" name="Text Box 51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37" name="Text Box 51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38" name="Text Box 51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39" name="Text Box 51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40" name="Text Box 51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41" name="Text Box 51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42" name="Text Box 51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43" name="Text Box 51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44" name="Text Box 51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45" name="Text Box 52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46" name="Text Box 52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47" name="Text Box 52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48" name="Text Box 52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49" name="Text Box 52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50" name="Text Box 52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51" name="Text Box 52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52" name="Text Box 52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53" name="Text Box 52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54" name="Text Box 52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55" name="Text Box 53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56" name="Text Box 53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57" name="Text Box 53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58" name="Text Box 53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59" name="Text Box 53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60" name="Text Box 53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61" name="Text Box 53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62" name="Text Box 53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63" name="Text Box 53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64" name="Text Box 53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65" name="Text Box 54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66" name="Text Box 54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67" name="Text Box 54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68" name="Text Box 54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69" name="Text Box 54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70" name="Text Box 54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71" name="Text Box 54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72" name="Text Box 54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73" name="Text Box 54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74" name="Text Box 54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75" name="Text Box 55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76" name="Text Box 55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77" name="Text Box 55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78" name="Text Box 55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79" name="Text Box 55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80" name="Text Box 55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81" name="Text Box 55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82" name="Text Box 55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83" name="Text Box 55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84" name="Text Box 55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85" name="Text Box 56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86" name="Text Box 56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87" name="Text Box 56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88" name="Text Box 56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89" name="Text Box 56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90" name="Text Box 56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91" name="Text Box 56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92" name="Text Box 56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93" name="Text Box 56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94" name="Text Box 56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95" name="Text Box 57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96" name="Text Box 57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97" name="Text Box 57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98" name="Text Box 57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099" name="Text Box 57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00" name="Text Box 57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01" name="Text Box 57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02" name="Text Box 57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03" name="Text Box 57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04" name="Text Box 57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05" name="Text Box 58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06" name="Text Box 58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07" name="Text Box 58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08" name="Text Box 58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09" name="Text Box 58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10" name="Text Box 58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11" name="Text Box 58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12" name="Text Box 58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13" name="Text Box 58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14" name="Text Box 58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15" name="Text Box 59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16" name="Text Box 59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17" name="Text Box 59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18" name="Text Box 59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19" name="Text Box 59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20" name="Text Box 59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21" name="Text Box 59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22" name="Text Box 59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23" name="Text Box 59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24" name="Text Box 59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25" name="Text Box 60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26" name="Text Box 60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27" name="Text Box 60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28" name="Text Box 60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29" name="Text Box 60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30" name="Text Box 60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31" name="Text Box 60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32" name="Text Box 60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33" name="Text Box 60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34" name="Text Box 60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35" name="Text Box 61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36" name="Text Box 61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37" name="Text Box 61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38" name="Text Box 61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39" name="Text Box 61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40" name="Text Box 61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41" name="Text Box 61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42" name="Text Box 61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43" name="Text Box 61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44" name="Text Box 61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45" name="Text Box 62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46" name="Text Box 62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47" name="Text Box 62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48" name="Text Box 62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49" name="Text Box 62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50" name="Text Box 62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51" name="Text Box 62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52" name="Text Box 62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53" name="Text Box 62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54" name="Text Box 62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55" name="Text Box 63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56" name="Text Box 63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57" name="Text Box 63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58" name="Text Box 63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59" name="Text Box 63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60" name="Text Box 63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61" name="Text Box 63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62" name="Text Box 63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63" name="Text Box 63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64" name="Text Box 63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65" name="Text Box 64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66" name="Text Box 64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67" name="Text Box 64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68" name="Text Box 64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69" name="Text Box 64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70" name="Text Box 64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71" name="Text Box 64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72" name="Text Box 64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73" name="Text Box 64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74" name="Text Box 64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75" name="Text Box 65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76" name="Text Box 65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77" name="Text Box 65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78" name="Text Box 65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79" name="Text Box 65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80" name="Text Box 65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81" name="Text Box 65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82" name="Text Box 65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83" name="Text Box 65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84" name="Text Box 65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85" name="Text Box 66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86" name="Text Box 66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87" name="Text Box 66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88" name="Text Box 66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89" name="Text Box 66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90" name="Text Box 66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91" name="Text Box 66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92" name="Text Box 66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93" name="Text Box 66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94" name="Text Box 66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95" name="Text Box 67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96" name="Text Box 67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97" name="Text Box 67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98" name="Text Box 67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199" name="Text Box 67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00" name="Text Box 67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01" name="Text Box 67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02" name="Text Box 67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03" name="Text Box 67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04" name="Text Box 67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05" name="Text Box 68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06" name="Text Box 68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07" name="Text Box 68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08" name="Text Box 68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09" name="Text Box 68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10" name="Text Box 68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11" name="Text Box 68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12" name="Text Box 68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13" name="Text Box 68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14" name="Text Box 68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15" name="Text Box 69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16" name="Text Box 69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17" name="Text Box 69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18" name="Text Box 69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19" name="Text Box 69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20" name="Text Box 69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21" name="Text Box 69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22" name="Text Box 69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23" name="Text Box 69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24" name="Text Box 69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25" name="Text Box 70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26" name="Text Box 70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27" name="Text Box 70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28" name="Text Box 70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29" name="Text Box 70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30" name="Text Box 70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31" name="Text Box 70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32" name="Text Box 70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33" name="Text Box 70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34" name="Text Box 70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35" name="Text Box 71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36" name="Text Box 71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37" name="Text Box 71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38" name="Text Box 71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39" name="Text Box 71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40" name="Text Box 71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41" name="Text Box 71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42" name="Text Box 71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43" name="Text Box 71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44" name="Text Box 71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45" name="Text Box 72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46" name="Text Box 72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47" name="Text Box 72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48" name="Text Box 72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49" name="Text Box 72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50" name="Text Box 72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51" name="Text Box 72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52" name="Text Box 72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53" name="Text Box 72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54" name="Text Box 72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55" name="Text Box 73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56" name="Text Box 73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57" name="Text Box 73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58" name="Text Box 73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59" name="Text Box 73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60" name="Text Box 73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61" name="Text Box 73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62" name="Text Box 73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63" name="Text Box 73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64" name="Text Box 73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65" name="Text Box 74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66" name="Text Box 74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67" name="Text Box 74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68" name="Text Box 74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69" name="Text Box 74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70" name="Text Box 74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71" name="Text Box 74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72" name="Text Box 74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73" name="Text Box 74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74" name="Text Box 74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75" name="Text Box 75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76" name="Text Box 75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77" name="Text Box 75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78" name="Text Box 75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79" name="Text Box 75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80" name="Text Box 75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81" name="Text Box 75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82" name="Text Box 75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83" name="Text Box 75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84" name="Text Box 75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85" name="Text Box 76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86" name="Text Box 76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87" name="Text Box 762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88" name="Text Box 763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89" name="Text Box 764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90" name="Text Box 765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91" name="Text Box 766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92" name="Text Box 767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93" name="Text Box 768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94" name="Text Box 769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95" name="Text Box 770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104775</xdr:colOff>
      <xdr:row>185</xdr:row>
      <xdr:rowOff>142875</xdr:rowOff>
    </xdr:to>
    <xdr:sp macro="" textlink="">
      <xdr:nvSpPr>
        <xdr:cNvPr id="6296" name="Text Box 771"/>
        <xdr:cNvSpPr txBox="1">
          <a:spLocks noChangeArrowheads="1"/>
        </xdr:cNvSpPr>
      </xdr:nvSpPr>
      <xdr:spPr bwMode="auto">
        <a:xfrm>
          <a:off x="1438275" y="304228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209550</xdr:colOff>
      <xdr:row>185</xdr:row>
      <xdr:rowOff>0</xdr:rowOff>
    </xdr:from>
    <xdr:to>
      <xdr:col>4</xdr:col>
      <xdr:colOff>428625</xdr:colOff>
      <xdr:row>185</xdr:row>
      <xdr:rowOff>142875</xdr:rowOff>
    </xdr:to>
    <xdr:sp macro="" textlink="">
      <xdr:nvSpPr>
        <xdr:cNvPr id="6297" name="Text Box 772"/>
        <xdr:cNvSpPr txBox="1">
          <a:spLocks noChangeArrowheads="1"/>
        </xdr:cNvSpPr>
      </xdr:nvSpPr>
      <xdr:spPr bwMode="auto">
        <a:xfrm>
          <a:off x="1647825" y="3042285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21291</xdr:colOff>
      <xdr:row>185</xdr:row>
      <xdr:rowOff>142875</xdr:rowOff>
    </xdr:to>
    <xdr:sp macro="" textlink="">
      <xdr:nvSpPr>
        <xdr:cNvPr id="6298" name="Text Box 771"/>
        <xdr:cNvSpPr txBox="1">
          <a:spLocks noChangeArrowheads="1"/>
        </xdr:cNvSpPr>
      </xdr:nvSpPr>
      <xdr:spPr bwMode="auto">
        <a:xfrm>
          <a:off x="1057275" y="30422850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21291</xdr:colOff>
      <xdr:row>185</xdr:row>
      <xdr:rowOff>142875</xdr:rowOff>
    </xdr:to>
    <xdr:sp macro="" textlink="">
      <xdr:nvSpPr>
        <xdr:cNvPr id="6299" name="Text Box 771"/>
        <xdr:cNvSpPr txBox="1">
          <a:spLocks noChangeArrowheads="1"/>
        </xdr:cNvSpPr>
      </xdr:nvSpPr>
      <xdr:spPr bwMode="auto">
        <a:xfrm>
          <a:off x="1057275" y="30422850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21291</xdr:colOff>
      <xdr:row>185</xdr:row>
      <xdr:rowOff>142875</xdr:rowOff>
    </xdr:to>
    <xdr:sp macro="" textlink="">
      <xdr:nvSpPr>
        <xdr:cNvPr id="6300" name="Text Box 771"/>
        <xdr:cNvSpPr txBox="1">
          <a:spLocks noChangeArrowheads="1"/>
        </xdr:cNvSpPr>
      </xdr:nvSpPr>
      <xdr:spPr bwMode="auto">
        <a:xfrm>
          <a:off x="1057275" y="30422850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21291</xdr:colOff>
      <xdr:row>185</xdr:row>
      <xdr:rowOff>142875</xdr:rowOff>
    </xdr:to>
    <xdr:sp macro="" textlink="">
      <xdr:nvSpPr>
        <xdr:cNvPr id="6301" name="Text Box 771"/>
        <xdr:cNvSpPr txBox="1">
          <a:spLocks noChangeArrowheads="1"/>
        </xdr:cNvSpPr>
      </xdr:nvSpPr>
      <xdr:spPr bwMode="auto">
        <a:xfrm>
          <a:off x="1057275" y="30422850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21291</xdr:colOff>
      <xdr:row>185</xdr:row>
      <xdr:rowOff>142875</xdr:rowOff>
    </xdr:to>
    <xdr:sp macro="" textlink="">
      <xdr:nvSpPr>
        <xdr:cNvPr id="6302" name="Text Box 771"/>
        <xdr:cNvSpPr txBox="1">
          <a:spLocks noChangeArrowheads="1"/>
        </xdr:cNvSpPr>
      </xdr:nvSpPr>
      <xdr:spPr bwMode="auto">
        <a:xfrm>
          <a:off x="1057275" y="30422850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21291</xdr:colOff>
      <xdr:row>185</xdr:row>
      <xdr:rowOff>142875</xdr:rowOff>
    </xdr:to>
    <xdr:sp macro="" textlink="">
      <xdr:nvSpPr>
        <xdr:cNvPr id="6303" name="Text Box 771"/>
        <xdr:cNvSpPr txBox="1">
          <a:spLocks noChangeArrowheads="1"/>
        </xdr:cNvSpPr>
      </xdr:nvSpPr>
      <xdr:spPr bwMode="auto">
        <a:xfrm>
          <a:off x="1057275" y="30422850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21291</xdr:colOff>
      <xdr:row>185</xdr:row>
      <xdr:rowOff>142875</xdr:rowOff>
    </xdr:to>
    <xdr:sp macro="" textlink="">
      <xdr:nvSpPr>
        <xdr:cNvPr id="6304" name="Text Box 771"/>
        <xdr:cNvSpPr txBox="1">
          <a:spLocks noChangeArrowheads="1"/>
        </xdr:cNvSpPr>
      </xdr:nvSpPr>
      <xdr:spPr bwMode="auto">
        <a:xfrm>
          <a:off x="1057275" y="30422850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4</xdr:col>
      <xdr:colOff>21291</xdr:colOff>
      <xdr:row>185</xdr:row>
      <xdr:rowOff>142875</xdr:rowOff>
    </xdr:to>
    <xdr:sp macro="" textlink="">
      <xdr:nvSpPr>
        <xdr:cNvPr id="6305" name="Text Box 771"/>
        <xdr:cNvSpPr txBox="1">
          <a:spLocks noChangeArrowheads="1"/>
        </xdr:cNvSpPr>
      </xdr:nvSpPr>
      <xdr:spPr bwMode="auto">
        <a:xfrm>
          <a:off x="1057275" y="30422850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06" name="Text Box 38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07" name="Text Box 38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08" name="Text Box 38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09" name="Text Box 39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10" name="Text Box 39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11" name="Text Box 39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12" name="Text Box 39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13" name="Text Box 39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14" name="Text Box 39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15" name="Text Box 39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16" name="Text Box 39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17" name="Text Box 39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18" name="Text Box 39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19" name="Text Box 40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20" name="Text Box 40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21" name="Text Box 40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22" name="Text Box 40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23" name="Text Box 40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24" name="Text Box 40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25" name="Text Box 40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26" name="Text Box 40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27" name="Text Box 40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28" name="Text Box 40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29" name="Text Box 41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30" name="Text Box 41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31" name="Text Box 41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32" name="Text Box 41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33" name="Text Box 41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34" name="Text Box 41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35" name="Text Box 41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36" name="Text Box 41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37" name="Text Box 41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38" name="Text Box 41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39" name="Text Box 42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40" name="Text Box 42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41" name="Text Box 42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42" name="Text Box 42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43" name="Text Box 42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44" name="Text Box 42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45" name="Text Box 42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46" name="Text Box 42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47" name="Text Box 42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48" name="Text Box 42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49" name="Text Box 43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50" name="Text Box 43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51" name="Text Box 43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52" name="Text Box 43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53" name="Text Box 43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54" name="Text Box 43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55" name="Text Box 43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56" name="Text Box 43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57" name="Text Box 43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58" name="Text Box 43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59" name="Text Box 44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60" name="Text Box 44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61" name="Text Box 44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62" name="Text Box 44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63" name="Text Box 44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64" name="Text Box 44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65" name="Text Box 44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66" name="Text Box 44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67" name="Text Box 44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68" name="Text Box 44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69" name="Text Box 45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70" name="Text Box 45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71" name="Text Box 45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72" name="Text Box 45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73" name="Text Box 45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74" name="Text Box 45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75" name="Text Box 45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76" name="Text Box 45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77" name="Text Box 45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78" name="Text Box 45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79" name="Text Box 46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80" name="Text Box 46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81" name="Text Box 46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82" name="Text Box 46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83" name="Text Box 46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84" name="Text Box 46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85" name="Text Box 46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86" name="Text Box 46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87" name="Text Box 46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88" name="Text Box 46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89" name="Text Box 47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90" name="Text Box 47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91" name="Text Box 47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92" name="Text Box 47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93" name="Text Box 47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94" name="Text Box 47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95" name="Text Box 47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96" name="Text Box 47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97" name="Text Box 47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98" name="Text Box 47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399" name="Text Box 48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00" name="Text Box 48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01" name="Text Box 48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02" name="Text Box 48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03" name="Text Box 48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04" name="Text Box 48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05" name="Text Box 48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06" name="Text Box 48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07" name="Text Box 48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08" name="Text Box 48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09" name="Text Box 49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10" name="Text Box 49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11" name="Text Box 49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12" name="Text Box 49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13" name="Text Box 49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14" name="Text Box 49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15" name="Text Box 49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16" name="Text Box 49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17" name="Text Box 49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18" name="Text Box 49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19" name="Text Box 50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20" name="Text Box 50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21" name="Text Box 50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22" name="Text Box 50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23" name="Text Box 50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24" name="Text Box 50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25" name="Text Box 50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26" name="Text Box 50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27" name="Text Box 50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28" name="Text Box 50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29" name="Text Box 51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30" name="Text Box 51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31" name="Text Box 51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32" name="Text Box 51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33" name="Text Box 51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34" name="Text Box 51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35" name="Text Box 51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36" name="Text Box 51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37" name="Text Box 51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38" name="Text Box 51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39" name="Text Box 52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40" name="Text Box 52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41" name="Text Box 52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42" name="Text Box 52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43" name="Text Box 52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44" name="Text Box 52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45" name="Text Box 52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46" name="Text Box 52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47" name="Text Box 52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48" name="Text Box 52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49" name="Text Box 53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50" name="Text Box 53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51" name="Text Box 53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52" name="Text Box 53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53" name="Text Box 53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54" name="Text Box 53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55" name="Text Box 53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56" name="Text Box 53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57" name="Text Box 53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58" name="Text Box 53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59" name="Text Box 54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60" name="Text Box 54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61" name="Text Box 54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62" name="Text Box 54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63" name="Text Box 54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64" name="Text Box 54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65" name="Text Box 54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66" name="Text Box 54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67" name="Text Box 54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68" name="Text Box 54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69" name="Text Box 55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70" name="Text Box 55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71" name="Text Box 55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72" name="Text Box 55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73" name="Text Box 55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74" name="Text Box 55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75" name="Text Box 55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76" name="Text Box 55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77" name="Text Box 55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78" name="Text Box 55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79" name="Text Box 56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80" name="Text Box 56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81" name="Text Box 56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82" name="Text Box 56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83" name="Text Box 56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84" name="Text Box 56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85" name="Text Box 56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86" name="Text Box 56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87" name="Text Box 56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88" name="Text Box 56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89" name="Text Box 57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90" name="Text Box 57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91" name="Text Box 57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92" name="Text Box 57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93" name="Text Box 57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94" name="Text Box 57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95" name="Text Box 57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96" name="Text Box 57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97" name="Text Box 57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98" name="Text Box 57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499" name="Text Box 58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00" name="Text Box 58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01" name="Text Box 58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02" name="Text Box 58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03" name="Text Box 58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04" name="Text Box 58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05" name="Text Box 58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06" name="Text Box 58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07" name="Text Box 58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08" name="Text Box 58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09" name="Text Box 59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10" name="Text Box 59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11" name="Text Box 59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12" name="Text Box 59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13" name="Text Box 59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14" name="Text Box 59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15" name="Text Box 59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16" name="Text Box 59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17" name="Text Box 59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18" name="Text Box 59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19" name="Text Box 60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20" name="Text Box 60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21" name="Text Box 60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22" name="Text Box 60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23" name="Text Box 60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24" name="Text Box 60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25" name="Text Box 60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26" name="Text Box 60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27" name="Text Box 60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28" name="Text Box 60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29" name="Text Box 61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30" name="Text Box 61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31" name="Text Box 61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32" name="Text Box 61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33" name="Text Box 61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34" name="Text Box 61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35" name="Text Box 61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36" name="Text Box 61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37" name="Text Box 61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38" name="Text Box 61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39" name="Text Box 62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40" name="Text Box 62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41" name="Text Box 62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42" name="Text Box 62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43" name="Text Box 62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44" name="Text Box 62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45" name="Text Box 62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46" name="Text Box 62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47" name="Text Box 62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48" name="Text Box 62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49" name="Text Box 63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50" name="Text Box 63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51" name="Text Box 63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52" name="Text Box 63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53" name="Text Box 63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54" name="Text Box 63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55" name="Text Box 63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56" name="Text Box 63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57" name="Text Box 63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58" name="Text Box 63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59" name="Text Box 64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60" name="Text Box 64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61" name="Text Box 64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62" name="Text Box 64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63" name="Text Box 64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64" name="Text Box 64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65" name="Text Box 64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66" name="Text Box 64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67" name="Text Box 64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68" name="Text Box 64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69" name="Text Box 65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70" name="Text Box 65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71" name="Text Box 65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72" name="Text Box 65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73" name="Text Box 65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74" name="Text Box 65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75" name="Text Box 65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76" name="Text Box 65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77" name="Text Box 65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78" name="Text Box 65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79" name="Text Box 66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80" name="Text Box 66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81" name="Text Box 66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82" name="Text Box 66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83" name="Text Box 66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84" name="Text Box 66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85" name="Text Box 66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86" name="Text Box 66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87" name="Text Box 66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88" name="Text Box 66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89" name="Text Box 67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90" name="Text Box 67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91" name="Text Box 67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92" name="Text Box 67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93" name="Text Box 67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94" name="Text Box 67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95" name="Text Box 67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96" name="Text Box 67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97" name="Text Box 67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98" name="Text Box 67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599" name="Text Box 68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00" name="Text Box 68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01" name="Text Box 68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02" name="Text Box 68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03" name="Text Box 68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04" name="Text Box 68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05" name="Text Box 68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06" name="Text Box 68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07" name="Text Box 68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08" name="Text Box 68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09" name="Text Box 69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10" name="Text Box 69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11" name="Text Box 69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12" name="Text Box 69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13" name="Text Box 69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14" name="Text Box 69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15" name="Text Box 69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16" name="Text Box 69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17" name="Text Box 69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18" name="Text Box 69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19" name="Text Box 70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20" name="Text Box 70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21" name="Text Box 70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22" name="Text Box 70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23" name="Text Box 70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24" name="Text Box 70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25" name="Text Box 70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26" name="Text Box 70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27" name="Text Box 70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28" name="Text Box 70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29" name="Text Box 71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30" name="Text Box 71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31" name="Text Box 71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32" name="Text Box 71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33" name="Text Box 71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34" name="Text Box 71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35" name="Text Box 71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36" name="Text Box 71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37" name="Text Box 71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38" name="Text Box 71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39" name="Text Box 72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40" name="Text Box 72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41" name="Text Box 72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42" name="Text Box 72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43" name="Text Box 72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44" name="Text Box 72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45" name="Text Box 72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46" name="Text Box 72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47" name="Text Box 72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48" name="Text Box 72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49" name="Text Box 73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50" name="Text Box 73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51" name="Text Box 73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52" name="Text Box 73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53" name="Text Box 73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54" name="Text Box 73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55" name="Text Box 73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56" name="Text Box 73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57" name="Text Box 73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58" name="Text Box 73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59" name="Text Box 74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60" name="Text Box 74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61" name="Text Box 74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62" name="Text Box 74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63" name="Text Box 74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64" name="Text Box 74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65" name="Text Box 74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66" name="Text Box 74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67" name="Text Box 74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68" name="Text Box 74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69" name="Text Box 75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70" name="Text Box 75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71" name="Text Box 75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72" name="Text Box 75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73" name="Text Box 75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74" name="Text Box 75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75" name="Text Box 75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76" name="Text Box 75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77" name="Text Box 75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78" name="Text Box 75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79" name="Text Box 76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80" name="Text Box 76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81" name="Text Box 76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82" name="Text Box 76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83" name="Text Box 76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84" name="Text Box 76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85" name="Text Box 76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86" name="Text Box 76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87" name="Text Box 76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88" name="Text Box 76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89" name="Text Box 77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690" name="Text Box 77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209550</xdr:colOff>
      <xdr:row>112</xdr:row>
      <xdr:rowOff>0</xdr:rowOff>
    </xdr:from>
    <xdr:to>
      <xdr:col>4</xdr:col>
      <xdr:colOff>428625</xdr:colOff>
      <xdr:row>112</xdr:row>
      <xdr:rowOff>142875</xdr:rowOff>
    </xdr:to>
    <xdr:sp macro="" textlink="">
      <xdr:nvSpPr>
        <xdr:cNvPr id="6691" name="Text Box 772"/>
        <xdr:cNvSpPr txBox="1">
          <a:spLocks noChangeArrowheads="1"/>
        </xdr:cNvSpPr>
      </xdr:nvSpPr>
      <xdr:spPr bwMode="auto">
        <a:xfrm>
          <a:off x="1857375" y="465486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4</xdr:col>
      <xdr:colOff>21291</xdr:colOff>
      <xdr:row>112</xdr:row>
      <xdr:rowOff>142875</xdr:rowOff>
    </xdr:to>
    <xdr:sp macro="" textlink="">
      <xdr:nvSpPr>
        <xdr:cNvPr id="6692" name="Text Box 771"/>
        <xdr:cNvSpPr txBox="1">
          <a:spLocks noChangeArrowheads="1"/>
        </xdr:cNvSpPr>
      </xdr:nvSpPr>
      <xdr:spPr bwMode="auto">
        <a:xfrm>
          <a:off x="1266825" y="4654867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4</xdr:col>
      <xdr:colOff>21291</xdr:colOff>
      <xdr:row>112</xdr:row>
      <xdr:rowOff>142875</xdr:rowOff>
    </xdr:to>
    <xdr:sp macro="" textlink="">
      <xdr:nvSpPr>
        <xdr:cNvPr id="6693" name="Text Box 771"/>
        <xdr:cNvSpPr txBox="1">
          <a:spLocks noChangeArrowheads="1"/>
        </xdr:cNvSpPr>
      </xdr:nvSpPr>
      <xdr:spPr bwMode="auto">
        <a:xfrm>
          <a:off x="1266825" y="4654867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4</xdr:col>
      <xdr:colOff>21291</xdr:colOff>
      <xdr:row>112</xdr:row>
      <xdr:rowOff>142875</xdr:rowOff>
    </xdr:to>
    <xdr:sp macro="" textlink="">
      <xdr:nvSpPr>
        <xdr:cNvPr id="6694" name="Text Box 771"/>
        <xdr:cNvSpPr txBox="1">
          <a:spLocks noChangeArrowheads="1"/>
        </xdr:cNvSpPr>
      </xdr:nvSpPr>
      <xdr:spPr bwMode="auto">
        <a:xfrm>
          <a:off x="1266825" y="4654867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4</xdr:col>
      <xdr:colOff>21291</xdr:colOff>
      <xdr:row>112</xdr:row>
      <xdr:rowOff>142875</xdr:rowOff>
    </xdr:to>
    <xdr:sp macro="" textlink="">
      <xdr:nvSpPr>
        <xdr:cNvPr id="6695" name="Text Box 771"/>
        <xdr:cNvSpPr txBox="1">
          <a:spLocks noChangeArrowheads="1"/>
        </xdr:cNvSpPr>
      </xdr:nvSpPr>
      <xdr:spPr bwMode="auto">
        <a:xfrm>
          <a:off x="1266825" y="4654867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4</xdr:col>
      <xdr:colOff>21291</xdr:colOff>
      <xdr:row>112</xdr:row>
      <xdr:rowOff>142875</xdr:rowOff>
    </xdr:to>
    <xdr:sp macro="" textlink="">
      <xdr:nvSpPr>
        <xdr:cNvPr id="6696" name="Text Box 771"/>
        <xdr:cNvSpPr txBox="1">
          <a:spLocks noChangeArrowheads="1"/>
        </xdr:cNvSpPr>
      </xdr:nvSpPr>
      <xdr:spPr bwMode="auto">
        <a:xfrm>
          <a:off x="1266825" y="4654867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4</xdr:col>
      <xdr:colOff>21291</xdr:colOff>
      <xdr:row>112</xdr:row>
      <xdr:rowOff>142875</xdr:rowOff>
    </xdr:to>
    <xdr:sp macro="" textlink="">
      <xdr:nvSpPr>
        <xdr:cNvPr id="6697" name="Text Box 771"/>
        <xdr:cNvSpPr txBox="1">
          <a:spLocks noChangeArrowheads="1"/>
        </xdr:cNvSpPr>
      </xdr:nvSpPr>
      <xdr:spPr bwMode="auto">
        <a:xfrm>
          <a:off x="1266825" y="4654867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4</xdr:col>
      <xdr:colOff>21291</xdr:colOff>
      <xdr:row>112</xdr:row>
      <xdr:rowOff>142875</xdr:rowOff>
    </xdr:to>
    <xdr:sp macro="" textlink="">
      <xdr:nvSpPr>
        <xdr:cNvPr id="6698" name="Text Box 771"/>
        <xdr:cNvSpPr txBox="1">
          <a:spLocks noChangeArrowheads="1"/>
        </xdr:cNvSpPr>
      </xdr:nvSpPr>
      <xdr:spPr bwMode="auto">
        <a:xfrm>
          <a:off x="1266825" y="4654867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4</xdr:col>
      <xdr:colOff>21291</xdr:colOff>
      <xdr:row>112</xdr:row>
      <xdr:rowOff>142875</xdr:rowOff>
    </xdr:to>
    <xdr:sp macro="" textlink="">
      <xdr:nvSpPr>
        <xdr:cNvPr id="6699" name="Text Box 771"/>
        <xdr:cNvSpPr txBox="1">
          <a:spLocks noChangeArrowheads="1"/>
        </xdr:cNvSpPr>
      </xdr:nvSpPr>
      <xdr:spPr bwMode="auto">
        <a:xfrm>
          <a:off x="1266825" y="4654867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00" name="Text Box 38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01" name="Text Box 38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02" name="Text Box 38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03" name="Text Box 39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04" name="Text Box 39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05" name="Text Box 39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06" name="Text Box 39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07" name="Text Box 39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08" name="Text Box 39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09" name="Text Box 39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10" name="Text Box 39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11" name="Text Box 39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12" name="Text Box 39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13" name="Text Box 40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14" name="Text Box 40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15" name="Text Box 40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16" name="Text Box 40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17" name="Text Box 40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18" name="Text Box 40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19" name="Text Box 40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20" name="Text Box 40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21" name="Text Box 40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22" name="Text Box 40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23" name="Text Box 41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24" name="Text Box 41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25" name="Text Box 41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26" name="Text Box 41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27" name="Text Box 41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28" name="Text Box 41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29" name="Text Box 41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30" name="Text Box 41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31" name="Text Box 41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32" name="Text Box 41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33" name="Text Box 42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34" name="Text Box 42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35" name="Text Box 42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36" name="Text Box 42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37" name="Text Box 42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38" name="Text Box 42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39" name="Text Box 42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40" name="Text Box 42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41" name="Text Box 42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42" name="Text Box 42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43" name="Text Box 43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44" name="Text Box 43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45" name="Text Box 43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46" name="Text Box 43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47" name="Text Box 43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48" name="Text Box 43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49" name="Text Box 43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50" name="Text Box 43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51" name="Text Box 43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52" name="Text Box 43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53" name="Text Box 44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54" name="Text Box 44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55" name="Text Box 44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56" name="Text Box 44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57" name="Text Box 44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58" name="Text Box 44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59" name="Text Box 44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60" name="Text Box 44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61" name="Text Box 44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62" name="Text Box 44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63" name="Text Box 45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64" name="Text Box 45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65" name="Text Box 45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66" name="Text Box 45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67" name="Text Box 45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68" name="Text Box 45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69" name="Text Box 45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70" name="Text Box 45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71" name="Text Box 45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72" name="Text Box 45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73" name="Text Box 46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74" name="Text Box 46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75" name="Text Box 46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76" name="Text Box 46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77" name="Text Box 46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78" name="Text Box 46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79" name="Text Box 46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80" name="Text Box 46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81" name="Text Box 46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82" name="Text Box 46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83" name="Text Box 47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84" name="Text Box 47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85" name="Text Box 47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86" name="Text Box 47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87" name="Text Box 47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88" name="Text Box 47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89" name="Text Box 47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90" name="Text Box 47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91" name="Text Box 47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92" name="Text Box 47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93" name="Text Box 48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94" name="Text Box 48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95" name="Text Box 48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96" name="Text Box 48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97" name="Text Box 48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98" name="Text Box 48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799" name="Text Box 48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00" name="Text Box 48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01" name="Text Box 48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02" name="Text Box 48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03" name="Text Box 49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04" name="Text Box 49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05" name="Text Box 49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06" name="Text Box 49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07" name="Text Box 49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08" name="Text Box 49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09" name="Text Box 49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10" name="Text Box 49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11" name="Text Box 49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12" name="Text Box 49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13" name="Text Box 50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14" name="Text Box 50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15" name="Text Box 50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16" name="Text Box 50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17" name="Text Box 50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18" name="Text Box 50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19" name="Text Box 50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20" name="Text Box 50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21" name="Text Box 50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22" name="Text Box 50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23" name="Text Box 51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24" name="Text Box 51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25" name="Text Box 51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26" name="Text Box 51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27" name="Text Box 51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28" name="Text Box 51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29" name="Text Box 51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30" name="Text Box 51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31" name="Text Box 51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32" name="Text Box 51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33" name="Text Box 52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34" name="Text Box 52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35" name="Text Box 52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36" name="Text Box 52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37" name="Text Box 52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38" name="Text Box 52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39" name="Text Box 52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40" name="Text Box 52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41" name="Text Box 52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42" name="Text Box 52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43" name="Text Box 53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44" name="Text Box 53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45" name="Text Box 53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46" name="Text Box 53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47" name="Text Box 53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48" name="Text Box 53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49" name="Text Box 53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50" name="Text Box 53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51" name="Text Box 53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52" name="Text Box 53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53" name="Text Box 54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54" name="Text Box 54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55" name="Text Box 54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56" name="Text Box 54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57" name="Text Box 54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58" name="Text Box 54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59" name="Text Box 54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60" name="Text Box 54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61" name="Text Box 54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62" name="Text Box 54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63" name="Text Box 55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64" name="Text Box 55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65" name="Text Box 55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66" name="Text Box 55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67" name="Text Box 55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68" name="Text Box 55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69" name="Text Box 55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70" name="Text Box 55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71" name="Text Box 55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72" name="Text Box 55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73" name="Text Box 56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74" name="Text Box 56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75" name="Text Box 56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76" name="Text Box 56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77" name="Text Box 56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78" name="Text Box 56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79" name="Text Box 56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80" name="Text Box 56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81" name="Text Box 56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82" name="Text Box 56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83" name="Text Box 57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84" name="Text Box 57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85" name="Text Box 57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86" name="Text Box 57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87" name="Text Box 57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88" name="Text Box 57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89" name="Text Box 57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90" name="Text Box 57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91" name="Text Box 57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92" name="Text Box 57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93" name="Text Box 58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94" name="Text Box 58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95" name="Text Box 58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96" name="Text Box 58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97" name="Text Box 58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98" name="Text Box 58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899" name="Text Box 58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00" name="Text Box 58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01" name="Text Box 58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02" name="Text Box 58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03" name="Text Box 59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04" name="Text Box 59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05" name="Text Box 59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06" name="Text Box 59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07" name="Text Box 59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08" name="Text Box 59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09" name="Text Box 59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10" name="Text Box 59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11" name="Text Box 59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12" name="Text Box 59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13" name="Text Box 60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14" name="Text Box 60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15" name="Text Box 60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16" name="Text Box 60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17" name="Text Box 60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18" name="Text Box 60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19" name="Text Box 60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20" name="Text Box 60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21" name="Text Box 60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22" name="Text Box 60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23" name="Text Box 61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24" name="Text Box 61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25" name="Text Box 61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26" name="Text Box 61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27" name="Text Box 61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28" name="Text Box 61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29" name="Text Box 61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30" name="Text Box 61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31" name="Text Box 61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32" name="Text Box 61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33" name="Text Box 62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34" name="Text Box 62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35" name="Text Box 62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36" name="Text Box 62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37" name="Text Box 62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38" name="Text Box 62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39" name="Text Box 62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40" name="Text Box 62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41" name="Text Box 62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42" name="Text Box 62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43" name="Text Box 63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44" name="Text Box 63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45" name="Text Box 63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46" name="Text Box 63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47" name="Text Box 63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48" name="Text Box 63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49" name="Text Box 63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50" name="Text Box 63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51" name="Text Box 63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52" name="Text Box 63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53" name="Text Box 64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54" name="Text Box 64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55" name="Text Box 64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56" name="Text Box 64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57" name="Text Box 64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58" name="Text Box 64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59" name="Text Box 64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60" name="Text Box 64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61" name="Text Box 64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62" name="Text Box 64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63" name="Text Box 65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64" name="Text Box 65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65" name="Text Box 65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66" name="Text Box 65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67" name="Text Box 65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68" name="Text Box 65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69" name="Text Box 65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70" name="Text Box 65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71" name="Text Box 65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72" name="Text Box 65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73" name="Text Box 66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74" name="Text Box 66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75" name="Text Box 66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76" name="Text Box 66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77" name="Text Box 66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78" name="Text Box 66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79" name="Text Box 66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80" name="Text Box 66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81" name="Text Box 66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82" name="Text Box 66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83" name="Text Box 67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84" name="Text Box 67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85" name="Text Box 67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86" name="Text Box 67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87" name="Text Box 67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88" name="Text Box 67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89" name="Text Box 67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90" name="Text Box 67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91" name="Text Box 67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92" name="Text Box 67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93" name="Text Box 68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94" name="Text Box 68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95" name="Text Box 68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96" name="Text Box 68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97" name="Text Box 68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98" name="Text Box 68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6999" name="Text Box 68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00" name="Text Box 68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01" name="Text Box 68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02" name="Text Box 68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03" name="Text Box 69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04" name="Text Box 69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05" name="Text Box 69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06" name="Text Box 69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07" name="Text Box 69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08" name="Text Box 69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09" name="Text Box 69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10" name="Text Box 69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11" name="Text Box 69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12" name="Text Box 69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13" name="Text Box 70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14" name="Text Box 70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15" name="Text Box 70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16" name="Text Box 70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17" name="Text Box 70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18" name="Text Box 70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19" name="Text Box 70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20" name="Text Box 70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21" name="Text Box 70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22" name="Text Box 70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23" name="Text Box 71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24" name="Text Box 71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25" name="Text Box 71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26" name="Text Box 71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27" name="Text Box 71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28" name="Text Box 71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29" name="Text Box 71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30" name="Text Box 71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31" name="Text Box 71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32" name="Text Box 71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33" name="Text Box 72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34" name="Text Box 72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35" name="Text Box 72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36" name="Text Box 72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37" name="Text Box 72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38" name="Text Box 72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39" name="Text Box 72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40" name="Text Box 72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41" name="Text Box 72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42" name="Text Box 72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43" name="Text Box 73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44" name="Text Box 73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45" name="Text Box 73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46" name="Text Box 73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47" name="Text Box 73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48" name="Text Box 73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49" name="Text Box 73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50" name="Text Box 73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51" name="Text Box 73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52" name="Text Box 73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53" name="Text Box 74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54" name="Text Box 74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55" name="Text Box 74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56" name="Text Box 74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57" name="Text Box 74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58" name="Text Box 74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59" name="Text Box 74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60" name="Text Box 74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61" name="Text Box 74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62" name="Text Box 74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63" name="Text Box 75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64" name="Text Box 75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65" name="Text Box 75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66" name="Text Box 75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67" name="Text Box 75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68" name="Text Box 75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69" name="Text Box 75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70" name="Text Box 75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71" name="Text Box 75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72" name="Text Box 75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73" name="Text Box 76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74" name="Text Box 76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75" name="Text Box 76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76" name="Text Box 76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77" name="Text Box 76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78" name="Text Box 76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79" name="Text Box 76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80" name="Text Box 76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81" name="Text Box 76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82" name="Text Box 76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83" name="Text Box 77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84" name="Text Box 77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209550</xdr:colOff>
      <xdr:row>112</xdr:row>
      <xdr:rowOff>0</xdr:rowOff>
    </xdr:from>
    <xdr:to>
      <xdr:col>4</xdr:col>
      <xdr:colOff>428625</xdr:colOff>
      <xdr:row>112</xdr:row>
      <xdr:rowOff>142875</xdr:rowOff>
    </xdr:to>
    <xdr:sp macro="" textlink="">
      <xdr:nvSpPr>
        <xdr:cNvPr id="7085" name="Text Box 772"/>
        <xdr:cNvSpPr txBox="1">
          <a:spLocks noChangeArrowheads="1"/>
        </xdr:cNvSpPr>
      </xdr:nvSpPr>
      <xdr:spPr bwMode="auto">
        <a:xfrm>
          <a:off x="1857375" y="465486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4</xdr:col>
      <xdr:colOff>21291</xdr:colOff>
      <xdr:row>112</xdr:row>
      <xdr:rowOff>142875</xdr:rowOff>
    </xdr:to>
    <xdr:sp macro="" textlink="">
      <xdr:nvSpPr>
        <xdr:cNvPr id="7086" name="Text Box 771"/>
        <xdr:cNvSpPr txBox="1">
          <a:spLocks noChangeArrowheads="1"/>
        </xdr:cNvSpPr>
      </xdr:nvSpPr>
      <xdr:spPr bwMode="auto">
        <a:xfrm>
          <a:off x="1266825" y="4654867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4</xdr:col>
      <xdr:colOff>21291</xdr:colOff>
      <xdr:row>112</xdr:row>
      <xdr:rowOff>142875</xdr:rowOff>
    </xdr:to>
    <xdr:sp macro="" textlink="">
      <xdr:nvSpPr>
        <xdr:cNvPr id="7087" name="Text Box 771"/>
        <xdr:cNvSpPr txBox="1">
          <a:spLocks noChangeArrowheads="1"/>
        </xdr:cNvSpPr>
      </xdr:nvSpPr>
      <xdr:spPr bwMode="auto">
        <a:xfrm>
          <a:off x="1266825" y="4654867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4</xdr:col>
      <xdr:colOff>21291</xdr:colOff>
      <xdr:row>112</xdr:row>
      <xdr:rowOff>142875</xdr:rowOff>
    </xdr:to>
    <xdr:sp macro="" textlink="">
      <xdr:nvSpPr>
        <xdr:cNvPr id="7088" name="Text Box 771"/>
        <xdr:cNvSpPr txBox="1">
          <a:spLocks noChangeArrowheads="1"/>
        </xdr:cNvSpPr>
      </xdr:nvSpPr>
      <xdr:spPr bwMode="auto">
        <a:xfrm>
          <a:off x="1266825" y="4654867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4</xdr:col>
      <xdr:colOff>21291</xdr:colOff>
      <xdr:row>112</xdr:row>
      <xdr:rowOff>142875</xdr:rowOff>
    </xdr:to>
    <xdr:sp macro="" textlink="">
      <xdr:nvSpPr>
        <xdr:cNvPr id="7089" name="Text Box 771"/>
        <xdr:cNvSpPr txBox="1">
          <a:spLocks noChangeArrowheads="1"/>
        </xdr:cNvSpPr>
      </xdr:nvSpPr>
      <xdr:spPr bwMode="auto">
        <a:xfrm>
          <a:off x="1266825" y="4654867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4</xdr:col>
      <xdr:colOff>21291</xdr:colOff>
      <xdr:row>112</xdr:row>
      <xdr:rowOff>142875</xdr:rowOff>
    </xdr:to>
    <xdr:sp macro="" textlink="">
      <xdr:nvSpPr>
        <xdr:cNvPr id="7090" name="Text Box 771"/>
        <xdr:cNvSpPr txBox="1">
          <a:spLocks noChangeArrowheads="1"/>
        </xdr:cNvSpPr>
      </xdr:nvSpPr>
      <xdr:spPr bwMode="auto">
        <a:xfrm>
          <a:off x="1266825" y="4654867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4</xdr:col>
      <xdr:colOff>21291</xdr:colOff>
      <xdr:row>112</xdr:row>
      <xdr:rowOff>142875</xdr:rowOff>
    </xdr:to>
    <xdr:sp macro="" textlink="">
      <xdr:nvSpPr>
        <xdr:cNvPr id="7091" name="Text Box 771"/>
        <xdr:cNvSpPr txBox="1">
          <a:spLocks noChangeArrowheads="1"/>
        </xdr:cNvSpPr>
      </xdr:nvSpPr>
      <xdr:spPr bwMode="auto">
        <a:xfrm>
          <a:off x="1266825" y="4654867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4</xdr:col>
      <xdr:colOff>21291</xdr:colOff>
      <xdr:row>112</xdr:row>
      <xdr:rowOff>142875</xdr:rowOff>
    </xdr:to>
    <xdr:sp macro="" textlink="">
      <xdr:nvSpPr>
        <xdr:cNvPr id="7092" name="Text Box 771"/>
        <xdr:cNvSpPr txBox="1">
          <a:spLocks noChangeArrowheads="1"/>
        </xdr:cNvSpPr>
      </xdr:nvSpPr>
      <xdr:spPr bwMode="auto">
        <a:xfrm>
          <a:off x="1266825" y="4654867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4</xdr:col>
      <xdr:colOff>21291</xdr:colOff>
      <xdr:row>112</xdr:row>
      <xdr:rowOff>142875</xdr:rowOff>
    </xdr:to>
    <xdr:sp macro="" textlink="">
      <xdr:nvSpPr>
        <xdr:cNvPr id="7093" name="Text Box 771"/>
        <xdr:cNvSpPr txBox="1">
          <a:spLocks noChangeArrowheads="1"/>
        </xdr:cNvSpPr>
      </xdr:nvSpPr>
      <xdr:spPr bwMode="auto">
        <a:xfrm>
          <a:off x="1266825" y="4654867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94" name="Text Box 38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95" name="Text Box 38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96" name="Text Box 38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97" name="Text Box 39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98" name="Text Box 39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099" name="Text Box 39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00" name="Text Box 39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01" name="Text Box 39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02" name="Text Box 39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03" name="Text Box 39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04" name="Text Box 39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05" name="Text Box 39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06" name="Text Box 39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07" name="Text Box 40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08" name="Text Box 40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09" name="Text Box 40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10" name="Text Box 40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11" name="Text Box 40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12" name="Text Box 40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13" name="Text Box 40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14" name="Text Box 40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15" name="Text Box 40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16" name="Text Box 40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17" name="Text Box 41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18" name="Text Box 41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19" name="Text Box 41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20" name="Text Box 41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21" name="Text Box 41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22" name="Text Box 41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23" name="Text Box 41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24" name="Text Box 41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25" name="Text Box 41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26" name="Text Box 41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27" name="Text Box 42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28" name="Text Box 42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29" name="Text Box 42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30" name="Text Box 42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31" name="Text Box 42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32" name="Text Box 42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33" name="Text Box 42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34" name="Text Box 42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35" name="Text Box 42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36" name="Text Box 42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37" name="Text Box 43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38" name="Text Box 43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39" name="Text Box 43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40" name="Text Box 43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41" name="Text Box 43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42" name="Text Box 43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43" name="Text Box 43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44" name="Text Box 43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45" name="Text Box 43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46" name="Text Box 43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47" name="Text Box 44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48" name="Text Box 44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49" name="Text Box 44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50" name="Text Box 44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51" name="Text Box 44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52" name="Text Box 44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53" name="Text Box 44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54" name="Text Box 44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55" name="Text Box 44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56" name="Text Box 44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57" name="Text Box 45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58" name="Text Box 45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59" name="Text Box 45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60" name="Text Box 45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61" name="Text Box 45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62" name="Text Box 45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63" name="Text Box 45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64" name="Text Box 45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65" name="Text Box 45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66" name="Text Box 45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67" name="Text Box 46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68" name="Text Box 46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69" name="Text Box 46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70" name="Text Box 46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71" name="Text Box 46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72" name="Text Box 46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73" name="Text Box 46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74" name="Text Box 46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75" name="Text Box 46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76" name="Text Box 46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77" name="Text Box 47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78" name="Text Box 47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79" name="Text Box 47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80" name="Text Box 47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81" name="Text Box 47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82" name="Text Box 47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83" name="Text Box 47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84" name="Text Box 47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85" name="Text Box 47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86" name="Text Box 47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87" name="Text Box 48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88" name="Text Box 48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89" name="Text Box 48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90" name="Text Box 48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91" name="Text Box 48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92" name="Text Box 48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93" name="Text Box 48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94" name="Text Box 48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95" name="Text Box 48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96" name="Text Box 48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97" name="Text Box 49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98" name="Text Box 49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199" name="Text Box 49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00" name="Text Box 49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01" name="Text Box 49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02" name="Text Box 49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03" name="Text Box 49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04" name="Text Box 49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05" name="Text Box 49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06" name="Text Box 49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07" name="Text Box 50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08" name="Text Box 50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09" name="Text Box 50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10" name="Text Box 50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11" name="Text Box 50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12" name="Text Box 50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13" name="Text Box 50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14" name="Text Box 50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15" name="Text Box 50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16" name="Text Box 50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17" name="Text Box 51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18" name="Text Box 51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19" name="Text Box 51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20" name="Text Box 51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21" name="Text Box 51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22" name="Text Box 51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23" name="Text Box 51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24" name="Text Box 51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25" name="Text Box 51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26" name="Text Box 51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27" name="Text Box 52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28" name="Text Box 52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29" name="Text Box 52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30" name="Text Box 52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31" name="Text Box 52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32" name="Text Box 52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33" name="Text Box 52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34" name="Text Box 52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35" name="Text Box 52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36" name="Text Box 52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37" name="Text Box 53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38" name="Text Box 53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39" name="Text Box 53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40" name="Text Box 53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41" name="Text Box 53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42" name="Text Box 53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43" name="Text Box 53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44" name="Text Box 53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45" name="Text Box 53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46" name="Text Box 53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47" name="Text Box 54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48" name="Text Box 54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49" name="Text Box 54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50" name="Text Box 54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51" name="Text Box 54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52" name="Text Box 54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53" name="Text Box 54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54" name="Text Box 54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55" name="Text Box 54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56" name="Text Box 54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57" name="Text Box 55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58" name="Text Box 55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59" name="Text Box 55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60" name="Text Box 55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61" name="Text Box 55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62" name="Text Box 55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63" name="Text Box 55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64" name="Text Box 55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65" name="Text Box 55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66" name="Text Box 55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67" name="Text Box 56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68" name="Text Box 56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69" name="Text Box 56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70" name="Text Box 56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71" name="Text Box 56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72" name="Text Box 56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73" name="Text Box 56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74" name="Text Box 56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75" name="Text Box 56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76" name="Text Box 56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77" name="Text Box 57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78" name="Text Box 57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79" name="Text Box 57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80" name="Text Box 57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81" name="Text Box 57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82" name="Text Box 57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83" name="Text Box 57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84" name="Text Box 57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85" name="Text Box 57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86" name="Text Box 57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87" name="Text Box 58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88" name="Text Box 58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89" name="Text Box 58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90" name="Text Box 58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91" name="Text Box 58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92" name="Text Box 58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93" name="Text Box 58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94" name="Text Box 58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95" name="Text Box 58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96" name="Text Box 58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97" name="Text Box 59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98" name="Text Box 59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299" name="Text Box 59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00" name="Text Box 59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01" name="Text Box 59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02" name="Text Box 59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03" name="Text Box 59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04" name="Text Box 59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05" name="Text Box 59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06" name="Text Box 59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07" name="Text Box 60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08" name="Text Box 60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09" name="Text Box 60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10" name="Text Box 60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11" name="Text Box 60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12" name="Text Box 60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13" name="Text Box 60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14" name="Text Box 60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15" name="Text Box 60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16" name="Text Box 60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17" name="Text Box 61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18" name="Text Box 61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19" name="Text Box 61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20" name="Text Box 61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21" name="Text Box 61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22" name="Text Box 61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23" name="Text Box 61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24" name="Text Box 61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25" name="Text Box 61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26" name="Text Box 61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27" name="Text Box 62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28" name="Text Box 62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29" name="Text Box 62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30" name="Text Box 62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31" name="Text Box 62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32" name="Text Box 62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33" name="Text Box 62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34" name="Text Box 62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35" name="Text Box 62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36" name="Text Box 62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37" name="Text Box 63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38" name="Text Box 63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39" name="Text Box 63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40" name="Text Box 63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41" name="Text Box 63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42" name="Text Box 63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43" name="Text Box 63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44" name="Text Box 63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45" name="Text Box 63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46" name="Text Box 63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47" name="Text Box 64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48" name="Text Box 64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49" name="Text Box 64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50" name="Text Box 64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51" name="Text Box 64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52" name="Text Box 64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53" name="Text Box 64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54" name="Text Box 64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55" name="Text Box 64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56" name="Text Box 64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57" name="Text Box 65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58" name="Text Box 65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59" name="Text Box 65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60" name="Text Box 65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61" name="Text Box 65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62" name="Text Box 65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63" name="Text Box 65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64" name="Text Box 65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65" name="Text Box 65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66" name="Text Box 65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67" name="Text Box 66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68" name="Text Box 66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69" name="Text Box 66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70" name="Text Box 66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71" name="Text Box 66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72" name="Text Box 66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73" name="Text Box 66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74" name="Text Box 66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75" name="Text Box 66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76" name="Text Box 66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77" name="Text Box 67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78" name="Text Box 67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79" name="Text Box 67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80" name="Text Box 67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81" name="Text Box 67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82" name="Text Box 67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83" name="Text Box 67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84" name="Text Box 67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85" name="Text Box 67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86" name="Text Box 67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87" name="Text Box 68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88" name="Text Box 68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89" name="Text Box 68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90" name="Text Box 68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91" name="Text Box 68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92" name="Text Box 68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93" name="Text Box 68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94" name="Text Box 68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95" name="Text Box 68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96" name="Text Box 68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97" name="Text Box 69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98" name="Text Box 69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399" name="Text Box 69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00" name="Text Box 69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01" name="Text Box 69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02" name="Text Box 69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03" name="Text Box 69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04" name="Text Box 69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05" name="Text Box 69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06" name="Text Box 69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07" name="Text Box 70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08" name="Text Box 70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09" name="Text Box 70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10" name="Text Box 70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11" name="Text Box 70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12" name="Text Box 70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13" name="Text Box 70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14" name="Text Box 70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15" name="Text Box 70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16" name="Text Box 70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17" name="Text Box 71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18" name="Text Box 71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19" name="Text Box 71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20" name="Text Box 71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21" name="Text Box 71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22" name="Text Box 71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23" name="Text Box 71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24" name="Text Box 71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25" name="Text Box 71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26" name="Text Box 71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27" name="Text Box 72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28" name="Text Box 72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29" name="Text Box 72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30" name="Text Box 72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31" name="Text Box 72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32" name="Text Box 72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33" name="Text Box 72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34" name="Text Box 72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35" name="Text Box 72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36" name="Text Box 72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37" name="Text Box 73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38" name="Text Box 73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39" name="Text Box 73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40" name="Text Box 73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41" name="Text Box 73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42" name="Text Box 73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43" name="Text Box 73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44" name="Text Box 73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45" name="Text Box 73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46" name="Text Box 73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47" name="Text Box 74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48" name="Text Box 74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49" name="Text Box 74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50" name="Text Box 74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51" name="Text Box 74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52" name="Text Box 74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53" name="Text Box 74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54" name="Text Box 74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55" name="Text Box 74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56" name="Text Box 74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57" name="Text Box 75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58" name="Text Box 75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59" name="Text Box 75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60" name="Text Box 75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61" name="Text Box 75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62" name="Text Box 75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63" name="Text Box 75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64" name="Text Box 75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65" name="Text Box 75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66" name="Text Box 75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67" name="Text Box 76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68" name="Text Box 76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69" name="Text Box 76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70" name="Text Box 76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71" name="Text Box 76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72" name="Text Box 76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73" name="Text Box 76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74" name="Text Box 76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75" name="Text Box 76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76" name="Text Box 76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77" name="Text Box 77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78" name="Text Box 77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209550</xdr:colOff>
      <xdr:row>112</xdr:row>
      <xdr:rowOff>0</xdr:rowOff>
    </xdr:from>
    <xdr:to>
      <xdr:col>4</xdr:col>
      <xdr:colOff>428625</xdr:colOff>
      <xdr:row>112</xdr:row>
      <xdr:rowOff>142875</xdr:rowOff>
    </xdr:to>
    <xdr:sp macro="" textlink="">
      <xdr:nvSpPr>
        <xdr:cNvPr id="7479" name="Text Box 772"/>
        <xdr:cNvSpPr txBox="1">
          <a:spLocks noChangeArrowheads="1"/>
        </xdr:cNvSpPr>
      </xdr:nvSpPr>
      <xdr:spPr bwMode="auto">
        <a:xfrm>
          <a:off x="1857375" y="465486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4</xdr:col>
      <xdr:colOff>21291</xdr:colOff>
      <xdr:row>112</xdr:row>
      <xdr:rowOff>142875</xdr:rowOff>
    </xdr:to>
    <xdr:sp macro="" textlink="">
      <xdr:nvSpPr>
        <xdr:cNvPr id="7480" name="Text Box 771"/>
        <xdr:cNvSpPr txBox="1">
          <a:spLocks noChangeArrowheads="1"/>
        </xdr:cNvSpPr>
      </xdr:nvSpPr>
      <xdr:spPr bwMode="auto">
        <a:xfrm>
          <a:off x="1266825" y="4654867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4</xdr:col>
      <xdr:colOff>21291</xdr:colOff>
      <xdr:row>112</xdr:row>
      <xdr:rowOff>142875</xdr:rowOff>
    </xdr:to>
    <xdr:sp macro="" textlink="">
      <xdr:nvSpPr>
        <xdr:cNvPr id="7481" name="Text Box 771"/>
        <xdr:cNvSpPr txBox="1">
          <a:spLocks noChangeArrowheads="1"/>
        </xdr:cNvSpPr>
      </xdr:nvSpPr>
      <xdr:spPr bwMode="auto">
        <a:xfrm>
          <a:off x="1266825" y="4654867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4</xdr:col>
      <xdr:colOff>21291</xdr:colOff>
      <xdr:row>112</xdr:row>
      <xdr:rowOff>142875</xdr:rowOff>
    </xdr:to>
    <xdr:sp macro="" textlink="">
      <xdr:nvSpPr>
        <xdr:cNvPr id="7482" name="Text Box 771"/>
        <xdr:cNvSpPr txBox="1">
          <a:spLocks noChangeArrowheads="1"/>
        </xdr:cNvSpPr>
      </xdr:nvSpPr>
      <xdr:spPr bwMode="auto">
        <a:xfrm>
          <a:off x="1266825" y="4654867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4</xdr:col>
      <xdr:colOff>21291</xdr:colOff>
      <xdr:row>112</xdr:row>
      <xdr:rowOff>142875</xdr:rowOff>
    </xdr:to>
    <xdr:sp macro="" textlink="">
      <xdr:nvSpPr>
        <xdr:cNvPr id="7483" name="Text Box 771"/>
        <xdr:cNvSpPr txBox="1">
          <a:spLocks noChangeArrowheads="1"/>
        </xdr:cNvSpPr>
      </xdr:nvSpPr>
      <xdr:spPr bwMode="auto">
        <a:xfrm>
          <a:off x="1266825" y="4654867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4</xdr:col>
      <xdr:colOff>21291</xdr:colOff>
      <xdr:row>112</xdr:row>
      <xdr:rowOff>142875</xdr:rowOff>
    </xdr:to>
    <xdr:sp macro="" textlink="">
      <xdr:nvSpPr>
        <xdr:cNvPr id="7484" name="Text Box 771"/>
        <xdr:cNvSpPr txBox="1">
          <a:spLocks noChangeArrowheads="1"/>
        </xdr:cNvSpPr>
      </xdr:nvSpPr>
      <xdr:spPr bwMode="auto">
        <a:xfrm>
          <a:off x="1266825" y="4654867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4</xdr:col>
      <xdr:colOff>21291</xdr:colOff>
      <xdr:row>112</xdr:row>
      <xdr:rowOff>142875</xdr:rowOff>
    </xdr:to>
    <xdr:sp macro="" textlink="">
      <xdr:nvSpPr>
        <xdr:cNvPr id="7485" name="Text Box 771"/>
        <xdr:cNvSpPr txBox="1">
          <a:spLocks noChangeArrowheads="1"/>
        </xdr:cNvSpPr>
      </xdr:nvSpPr>
      <xdr:spPr bwMode="auto">
        <a:xfrm>
          <a:off x="1266825" y="4654867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4</xdr:col>
      <xdr:colOff>21291</xdr:colOff>
      <xdr:row>112</xdr:row>
      <xdr:rowOff>142875</xdr:rowOff>
    </xdr:to>
    <xdr:sp macro="" textlink="">
      <xdr:nvSpPr>
        <xdr:cNvPr id="7486" name="Text Box 771"/>
        <xdr:cNvSpPr txBox="1">
          <a:spLocks noChangeArrowheads="1"/>
        </xdr:cNvSpPr>
      </xdr:nvSpPr>
      <xdr:spPr bwMode="auto">
        <a:xfrm>
          <a:off x="1266825" y="4654867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4</xdr:col>
      <xdr:colOff>21291</xdr:colOff>
      <xdr:row>112</xdr:row>
      <xdr:rowOff>142875</xdr:rowOff>
    </xdr:to>
    <xdr:sp macro="" textlink="">
      <xdr:nvSpPr>
        <xdr:cNvPr id="7487" name="Text Box 771"/>
        <xdr:cNvSpPr txBox="1">
          <a:spLocks noChangeArrowheads="1"/>
        </xdr:cNvSpPr>
      </xdr:nvSpPr>
      <xdr:spPr bwMode="auto">
        <a:xfrm>
          <a:off x="1266825" y="4654867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88" name="Text Box 38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89" name="Text Box 38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90" name="Text Box 38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91" name="Text Box 39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92" name="Text Box 39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93" name="Text Box 39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94" name="Text Box 39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95" name="Text Box 39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96" name="Text Box 39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97" name="Text Box 39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98" name="Text Box 39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499" name="Text Box 39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00" name="Text Box 39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01" name="Text Box 40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02" name="Text Box 40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03" name="Text Box 40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04" name="Text Box 40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05" name="Text Box 40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06" name="Text Box 40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07" name="Text Box 40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08" name="Text Box 40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09" name="Text Box 40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10" name="Text Box 40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11" name="Text Box 41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12" name="Text Box 41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13" name="Text Box 41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14" name="Text Box 41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15" name="Text Box 41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16" name="Text Box 41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17" name="Text Box 41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18" name="Text Box 41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19" name="Text Box 41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20" name="Text Box 41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21" name="Text Box 42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22" name="Text Box 42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23" name="Text Box 42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24" name="Text Box 42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25" name="Text Box 42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26" name="Text Box 42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27" name="Text Box 42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28" name="Text Box 42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29" name="Text Box 42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30" name="Text Box 42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31" name="Text Box 43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32" name="Text Box 43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33" name="Text Box 43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34" name="Text Box 43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35" name="Text Box 43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36" name="Text Box 43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37" name="Text Box 43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38" name="Text Box 43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39" name="Text Box 43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40" name="Text Box 43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41" name="Text Box 44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42" name="Text Box 44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43" name="Text Box 44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44" name="Text Box 44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45" name="Text Box 44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46" name="Text Box 44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47" name="Text Box 44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48" name="Text Box 44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49" name="Text Box 44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50" name="Text Box 44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51" name="Text Box 45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52" name="Text Box 45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53" name="Text Box 45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54" name="Text Box 45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55" name="Text Box 45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56" name="Text Box 45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57" name="Text Box 45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58" name="Text Box 45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59" name="Text Box 45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60" name="Text Box 45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61" name="Text Box 46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62" name="Text Box 46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63" name="Text Box 46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64" name="Text Box 46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65" name="Text Box 46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66" name="Text Box 46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67" name="Text Box 46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68" name="Text Box 46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69" name="Text Box 46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70" name="Text Box 46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71" name="Text Box 47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72" name="Text Box 47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73" name="Text Box 47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74" name="Text Box 47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75" name="Text Box 47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76" name="Text Box 47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77" name="Text Box 47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78" name="Text Box 47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79" name="Text Box 47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80" name="Text Box 47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81" name="Text Box 48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82" name="Text Box 48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83" name="Text Box 48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84" name="Text Box 48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85" name="Text Box 48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86" name="Text Box 48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87" name="Text Box 48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88" name="Text Box 48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89" name="Text Box 48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90" name="Text Box 48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91" name="Text Box 49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92" name="Text Box 49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93" name="Text Box 49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94" name="Text Box 49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95" name="Text Box 49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96" name="Text Box 49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97" name="Text Box 49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98" name="Text Box 49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599" name="Text Box 49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00" name="Text Box 49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01" name="Text Box 50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02" name="Text Box 50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03" name="Text Box 50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04" name="Text Box 50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05" name="Text Box 50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06" name="Text Box 50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07" name="Text Box 50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08" name="Text Box 50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09" name="Text Box 50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10" name="Text Box 50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11" name="Text Box 51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12" name="Text Box 51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13" name="Text Box 51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14" name="Text Box 51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15" name="Text Box 51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16" name="Text Box 51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17" name="Text Box 51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18" name="Text Box 51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19" name="Text Box 51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20" name="Text Box 51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21" name="Text Box 52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22" name="Text Box 52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23" name="Text Box 52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24" name="Text Box 52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25" name="Text Box 52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26" name="Text Box 52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27" name="Text Box 52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28" name="Text Box 52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29" name="Text Box 52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30" name="Text Box 52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31" name="Text Box 53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32" name="Text Box 53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33" name="Text Box 53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34" name="Text Box 53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35" name="Text Box 53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36" name="Text Box 53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37" name="Text Box 53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38" name="Text Box 53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39" name="Text Box 53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40" name="Text Box 53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41" name="Text Box 54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42" name="Text Box 54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43" name="Text Box 54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44" name="Text Box 54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45" name="Text Box 54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46" name="Text Box 54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47" name="Text Box 54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48" name="Text Box 54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49" name="Text Box 54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50" name="Text Box 54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51" name="Text Box 55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52" name="Text Box 55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53" name="Text Box 55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54" name="Text Box 55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55" name="Text Box 55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56" name="Text Box 55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57" name="Text Box 55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58" name="Text Box 55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59" name="Text Box 55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60" name="Text Box 55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61" name="Text Box 56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62" name="Text Box 56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63" name="Text Box 56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64" name="Text Box 56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65" name="Text Box 56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66" name="Text Box 56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67" name="Text Box 56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68" name="Text Box 56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69" name="Text Box 56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70" name="Text Box 56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71" name="Text Box 57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72" name="Text Box 57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73" name="Text Box 57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74" name="Text Box 57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75" name="Text Box 57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76" name="Text Box 57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77" name="Text Box 57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78" name="Text Box 57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79" name="Text Box 57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80" name="Text Box 57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81" name="Text Box 58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82" name="Text Box 58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83" name="Text Box 58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84" name="Text Box 58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85" name="Text Box 58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86" name="Text Box 58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87" name="Text Box 58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88" name="Text Box 58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89" name="Text Box 58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90" name="Text Box 58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91" name="Text Box 59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92" name="Text Box 59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93" name="Text Box 59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94" name="Text Box 59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95" name="Text Box 59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96" name="Text Box 59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97" name="Text Box 59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98" name="Text Box 59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699" name="Text Box 59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00" name="Text Box 59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01" name="Text Box 60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02" name="Text Box 60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03" name="Text Box 60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04" name="Text Box 60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05" name="Text Box 60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06" name="Text Box 60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07" name="Text Box 60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08" name="Text Box 60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09" name="Text Box 60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10" name="Text Box 60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11" name="Text Box 61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12" name="Text Box 61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13" name="Text Box 61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14" name="Text Box 61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15" name="Text Box 61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16" name="Text Box 61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17" name="Text Box 61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18" name="Text Box 61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19" name="Text Box 61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20" name="Text Box 61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21" name="Text Box 62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22" name="Text Box 62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23" name="Text Box 62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24" name="Text Box 62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25" name="Text Box 62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26" name="Text Box 62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27" name="Text Box 62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28" name="Text Box 62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29" name="Text Box 62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30" name="Text Box 62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31" name="Text Box 63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32" name="Text Box 63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33" name="Text Box 63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34" name="Text Box 63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35" name="Text Box 63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36" name="Text Box 63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37" name="Text Box 63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38" name="Text Box 63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39" name="Text Box 63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40" name="Text Box 63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41" name="Text Box 64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42" name="Text Box 64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43" name="Text Box 64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44" name="Text Box 64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45" name="Text Box 64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46" name="Text Box 64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47" name="Text Box 64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48" name="Text Box 64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49" name="Text Box 64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50" name="Text Box 64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51" name="Text Box 65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52" name="Text Box 65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53" name="Text Box 65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54" name="Text Box 65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55" name="Text Box 65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56" name="Text Box 65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57" name="Text Box 65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58" name="Text Box 65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59" name="Text Box 65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60" name="Text Box 65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61" name="Text Box 66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62" name="Text Box 66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63" name="Text Box 66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64" name="Text Box 66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65" name="Text Box 66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66" name="Text Box 66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67" name="Text Box 66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68" name="Text Box 66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69" name="Text Box 66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70" name="Text Box 66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71" name="Text Box 67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72" name="Text Box 67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73" name="Text Box 67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74" name="Text Box 67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75" name="Text Box 67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76" name="Text Box 67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77" name="Text Box 67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78" name="Text Box 67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79" name="Text Box 67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80" name="Text Box 67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81" name="Text Box 68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82" name="Text Box 68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83" name="Text Box 68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84" name="Text Box 68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85" name="Text Box 68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86" name="Text Box 68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87" name="Text Box 68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88" name="Text Box 68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89" name="Text Box 68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90" name="Text Box 68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91" name="Text Box 69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92" name="Text Box 69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93" name="Text Box 69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94" name="Text Box 69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95" name="Text Box 69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96" name="Text Box 69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97" name="Text Box 69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98" name="Text Box 69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799" name="Text Box 69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00" name="Text Box 69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01" name="Text Box 70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02" name="Text Box 70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03" name="Text Box 70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04" name="Text Box 70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05" name="Text Box 70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06" name="Text Box 70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07" name="Text Box 70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08" name="Text Box 70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09" name="Text Box 70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10" name="Text Box 70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11" name="Text Box 71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12" name="Text Box 71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13" name="Text Box 71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14" name="Text Box 71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15" name="Text Box 71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16" name="Text Box 71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17" name="Text Box 71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18" name="Text Box 71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19" name="Text Box 71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20" name="Text Box 71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21" name="Text Box 72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22" name="Text Box 72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23" name="Text Box 72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24" name="Text Box 72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25" name="Text Box 72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26" name="Text Box 72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27" name="Text Box 72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28" name="Text Box 72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29" name="Text Box 72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30" name="Text Box 72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31" name="Text Box 73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32" name="Text Box 73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33" name="Text Box 73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34" name="Text Box 73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35" name="Text Box 73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36" name="Text Box 73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37" name="Text Box 73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38" name="Text Box 73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39" name="Text Box 73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40" name="Text Box 73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41" name="Text Box 74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42" name="Text Box 74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43" name="Text Box 74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44" name="Text Box 74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45" name="Text Box 74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46" name="Text Box 74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47" name="Text Box 74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48" name="Text Box 74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49" name="Text Box 74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50" name="Text Box 74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51" name="Text Box 75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52" name="Text Box 75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53" name="Text Box 75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54" name="Text Box 75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55" name="Text Box 75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56" name="Text Box 75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57" name="Text Box 75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58" name="Text Box 75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59" name="Text Box 75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60" name="Text Box 75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61" name="Text Box 76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62" name="Text Box 76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63" name="Text Box 762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64" name="Text Box 763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65" name="Text Box 764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66" name="Text Box 765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67" name="Text Box 766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68" name="Text Box 767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69" name="Text Box 768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70" name="Text Box 769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71" name="Text Box 770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104775</xdr:colOff>
      <xdr:row>112</xdr:row>
      <xdr:rowOff>142875</xdr:rowOff>
    </xdr:to>
    <xdr:sp macro="" textlink="">
      <xdr:nvSpPr>
        <xdr:cNvPr id="7872" name="Text Box 771"/>
        <xdr:cNvSpPr txBox="1">
          <a:spLocks noChangeArrowheads="1"/>
        </xdr:cNvSpPr>
      </xdr:nvSpPr>
      <xdr:spPr bwMode="auto">
        <a:xfrm>
          <a:off x="1647825" y="465486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209550</xdr:colOff>
      <xdr:row>112</xdr:row>
      <xdr:rowOff>0</xdr:rowOff>
    </xdr:from>
    <xdr:to>
      <xdr:col>4</xdr:col>
      <xdr:colOff>428625</xdr:colOff>
      <xdr:row>112</xdr:row>
      <xdr:rowOff>142875</xdr:rowOff>
    </xdr:to>
    <xdr:sp macro="" textlink="">
      <xdr:nvSpPr>
        <xdr:cNvPr id="7873" name="Text Box 772"/>
        <xdr:cNvSpPr txBox="1">
          <a:spLocks noChangeArrowheads="1"/>
        </xdr:cNvSpPr>
      </xdr:nvSpPr>
      <xdr:spPr bwMode="auto">
        <a:xfrm>
          <a:off x="1857375" y="465486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4</xdr:col>
      <xdr:colOff>21291</xdr:colOff>
      <xdr:row>112</xdr:row>
      <xdr:rowOff>142875</xdr:rowOff>
    </xdr:to>
    <xdr:sp macro="" textlink="">
      <xdr:nvSpPr>
        <xdr:cNvPr id="7874" name="Text Box 771"/>
        <xdr:cNvSpPr txBox="1">
          <a:spLocks noChangeArrowheads="1"/>
        </xdr:cNvSpPr>
      </xdr:nvSpPr>
      <xdr:spPr bwMode="auto">
        <a:xfrm>
          <a:off x="1266825" y="4654867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4</xdr:col>
      <xdr:colOff>21291</xdr:colOff>
      <xdr:row>112</xdr:row>
      <xdr:rowOff>142875</xdr:rowOff>
    </xdr:to>
    <xdr:sp macro="" textlink="">
      <xdr:nvSpPr>
        <xdr:cNvPr id="7875" name="Text Box 771"/>
        <xdr:cNvSpPr txBox="1">
          <a:spLocks noChangeArrowheads="1"/>
        </xdr:cNvSpPr>
      </xdr:nvSpPr>
      <xdr:spPr bwMode="auto">
        <a:xfrm>
          <a:off x="1266825" y="4654867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4</xdr:col>
      <xdr:colOff>21291</xdr:colOff>
      <xdr:row>112</xdr:row>
      <xdr:rowOff>142875</xdr:rowOff>
    </xdr:to>
    <xdr:sp macro="" textlink="">
      <xdr:nvSpPr>
        <xdr:cNvPr id="7876" name="Text Box 771"/>
        <xdr:cNvSpPr txBox="1">
          <a:spLocks noChangeArrowheads="1"/>
        </xdr:cNvSpPr>
      </xdr:nvSpPr>
      <xdr:spPr bwMode="auto">
        <a:xfrm>
          <a:off x="1266825" y="4654867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4</xdr:col>
      <xdr:colOff>21291</xdr:colOff>
      <xdr:row>112</xdr:row>
      <xdr:rowOff>142875</xdr:rowOff>
    </xdr:to>
    <xdr:sp macro="" textlink="">
      <xdr:nvSpPr>
        <xdr:cNvPr id="7877" name="Text Box 771"/>
        <xdr:cNvSpPr txBox="1">
          <a:spLocks noChangeArrowheads="1"/>
        </xdr:cNvSpPr>
      </xdr:nvSpPr>
      <xdr:spPr bwMode="auto">
        <a:xfrm>
          <a:off x="1266825" y="4654867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4</xdr:col>
      <xdr:colOff>21291</xdr:colOff>
      <xdr:row>112</xdr:row>
      <xdr:rowOff>142875</xdr:rowOff>
    </xdr:to>
    <xdr:sp macro="" textlink="">
      <xdr:nvSpPr>
        <xdr:cNvPr id="7878" name="Text Box 771"/>
        <xdr:cNvSpPr txBox="1">
          <a:spLocks noChangeArrowheads="1"/>
        </xdr:cNvSpPr>
      </xdr:nvSpPr>
      <xdr:spPr bwMode="auto">
        <a:xfrm>
          <a:off x="1266825" y="4654867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4</xdr:col>
      <xdr:colOff>21291</xdr:colOff>
      <xdr:row>112</xdr:row>
      <xdr:rowOff>142875</xdr:rowOff>
    </xdr:to>
    <xdr:sp macro="" textlink="">
      <xdr:nvSpPr>
        <xdr:cNvPr id="7879" name="Text Box 771"/>
        <xdr:cNvSpPr txBox="1">
          <a:spLocks noChangeArrowheads="1"/>
        </xdr:cNvSpPr>
      </xdr:nvSpPr>
      <xdr:spPr bwMode="auto">
        <a:xfrm>
          <a:off x="1266825" y="4654867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4</xdr:col>
      <xdr:colOff>21291</xdr:colOff>
      <xdr:row>112</xdr:row>
      <xdr:rowOff>142875</xdr:rowOff>
    </xdr:to>
    <xdr:sp macro="" textlink="">
      <xdr:nvSpPr>
        <xdr:cNvPr id="7880" name="Text Box 771"/>
        <xdr:cNvSpPr txBox="1">
          <a:spLocks noChangeArrowheads="1"/>
        </xdr:cNvSpPr>
      </xdr:nvSpPr>
      <xdr:spPr bwMode="auto">
        <a:xfrm>
          <a:off x="1266825" y="4654867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4</xdr:col>
      <xdr:colOff>21291</xdr:colOff>
      <xdr:row>112</xdr:row>
      <xdr:rowOff>142875</xdr:rowOff>
    </xdr:to>
    <xdr:sp macro="" textlink="">
      <xdr:nvSpPr>
        <xdr:cNvPr id="7881" name="Text Box 771"/>
        <xdr:cNvSpPr txBox="1">
          <a:spLocks noChangeArrowheads="1"/>
        </xdr:cNvSpPr>
      </xdr:nvSpPr>
      <xdr:spPr bwMode="auto">
        <a:xfrm>
          <a:off x="1266825" y="46548675"/>
          <a:ext cx="4022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" name="Text Box 38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" name="Text Box 38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" name="Text Box 38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" name="Text Box 39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" name="Text Box 39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" name="Text Box 39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8" name="Text Box 39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9" name="Text Box 39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0" name="Text Box 39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1" name="Text Box 39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2" name="Text Box 39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3" name="Text Box 39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4" name="Text Box 39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5" name="Text Box 40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" name="Text Box 40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" name="Text Box 40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" name="Text Box 40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" name="Text Box 40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" name="Text Box 40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" name="Text Box 40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" name="Text Box 40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3" name="Text Box 40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4" name="Text Box 40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5" name="Text Box 41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6" name="Text Box 41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7" name="Text Box 41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8" name="Text Box 41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9" name="Text Box 41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0" name="Text Box 41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1" name="Text Box 41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2" name="Text Box 41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3" name="Text Box 41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4" name="Text Box 41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5" name="Text Box 42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6" name="Text Box 42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7" name="Text Box 42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8" name="Text Box 42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9" name="Text Box 42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0" name="Text Box 42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1" name="Text Box 42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2" name="Text Box 42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3" name="Text Box 42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4" name="Text Box 42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5" name="Text Box 43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6" name="Text Box 43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7" name="Text Box 43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8" name="Text Box 43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9" name="Text Box 43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0" name="Text Box 43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1" name="Text Box 43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2" name="Text Box 43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3" name="Text Box 43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4" name="Text Box 43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5" name="Text Box 44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6" name="Text Box 44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7" name="Text Box 44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8" name="Text Box 44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9" name="Text Box 44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0" name="Text Box 44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1" name="Text Box 44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2" name="Text Box 44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3" name="Text Box 44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4" name="Text Box 44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5" name="Text Box 45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6" name="Text Box 45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7" name="Text Box 45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8" name="Text Box 45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9" name="Text Box 45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0" name="Text Box 45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1" name="Text Box 45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2" name="Text Box 45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3" name="Text Box 45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4" name="Text Box 45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5" name="Text Box 46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6" name="Text Box 46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7" name="Text Box 46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8" name="Text Box 46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9" name="Text Box 46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80" name="Text Box 46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81" name="Text Box 46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82" name="Text Box 46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83" name="Text Box 46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84" name="Text Box 46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85" name="Text Box 47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86" name="Text Box 47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87" name="Text Box 47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88" name="Text Box 47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89" name="Text Box 47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90" name="Text Box 47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91" name="Text Box 47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92" name="Text Box 47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93" name="Text Box 47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94" name="Text Box 47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95" name="Text Box 48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96" name="Text Box 48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97" name="Text Box 48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98" name="Text Box 48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99" name="Text Box 48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00" name="Text Box 48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01" name="Text Box 48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02" name="Text Box 48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03" name="Text Box 48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04" name="Text Box 48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05" name="Text Box 49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06" name="Text Box 49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07" name="Text Box 49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08" name="Text Box 49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09" name="Text Box 49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10" name="Text Box 49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11" name="Text Box 49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12" name="Text Box 49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13" name="Text Box 49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14" name="Text Box 49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15" name="Text Box 50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16" name="Text Box 50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17" name="Text Box 50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18" name="Text Box 50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19" name="Text Box 50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20" name="Text Box 50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21" name="Text Box 50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22" name="Text Box 50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23" name="Text Box 50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24" name="Text Box 50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25" name="Text Box 51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26" name="Text Box 51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27" name="Text Box 51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28" name="Text Box 51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29" name="Text Box 51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30" name="Text Box 51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31" name="Text Box 51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32" name="Text Box 51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33" name="Text Box 51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34" name="Text Box 51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35" name="Text Box 52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36" name="Text Box 52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37" name="Text Box 52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38" name="Text Box 52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39" name="Text Box 52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40" name="Text Box 52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41" name="Text Box 52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42" name="Text Box 52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43" name="Text Box 52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44" name="Text Box 52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45" name="Text Box 53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46" name="Text Box 53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47" name="Text Box 53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48" name="Text Box 53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49" name="Text Box 53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50" name="Text Box 53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51" name="Text Box 53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52" name="Text Box 53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53" name="Text Box 53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54" name="Text Box 53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55" name="Text Box 54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56" name="Text Box 54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57" name="Text Box 54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58" name="Text Box 54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59" name="Text Box 54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0" name="Text Box 54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1" name="Text Box 54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2" name="Text Box 54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3" name="Text Box 54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4" name="Text Box 54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5" name="Text Box 55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6" name="Text Box 55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7" name="Text Box 55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8" name="Text Box 55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9" name="Text Box 55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0" name="Text Box 55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1" name="Text Box 55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2" name="Text Box 55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3" name="Text Box 55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4" name="Text Box 55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5" name="Text Box 56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6" name="Text Box 56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7" name="Text Box 56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8" name="Text Box 56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9" name="Text Box 56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0" name="Text Box 56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1" name="Text Box 56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2" name="Text Box 56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3" name="Text Box 56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4" name="Text Box 56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5" name="Text Box 57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6" name="Text Box 57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7" name="Text Box 57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8" name="Text Box 57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9" name="Text Box 57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0" name="Text Box 57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1" name="Text Box 57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2" name="Text Box 57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3" name="Text Box 57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4" name="Text Box 57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5" name="Text Box 58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6" name="Text Box 58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7" name="Text Box 58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8" name="Text Box 58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9" name="Text Box 58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0" name="Text Box 58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1" name="Text Box 58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2" name="Text Box 58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3" name="Text Box 58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4" name="Text Box 58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5" name="Text Box 59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6" name="Text Box 59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7" name="Text Box 59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8" name="Text Box 59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9" name="Text Box 59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0" name="Text Box 59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1" name="Text Box 59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2" name="Text Box 59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3" name="Text Box 59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4" name="Text Box 59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5" name="Text Box 60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6" name="Text Box 60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7" name="Text Box 60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8" name="Text Box 60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9" name="Text Box 60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0" name="Text Box 60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1" name="Text Box 60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2" name="Text Box 60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3" name="Text Box 60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4" name="Text Box 60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5" name="Text Box 61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6" name="Text Box 61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7" name="Text Box 61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8" name="Text Box 61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9" name="Text Box 61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30" name="Text Box 61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31" name="Text Box 61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32" name="Text Box 61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33" name="Text Box 61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34" name="Text Box 61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35" name="Text Box 62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36" name="Text Box 62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37" name="Text Box 62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38" name="Text Box 62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39" name="Text Box 62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40" name="Text Box 62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41" name="Text Box 62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42" name="Text Box 62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43" name="Text Box 62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44" name="Text Box 62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45" name="Text Box 63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46" name="Text Box 63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47" name="Text Box 63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48" name="Text Box 63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49" name="Text Box 63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50" name="Text Box 63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51" name="Text Box 63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52" name="Text Box 63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53" name="Text Box 63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54" name="Text Box 63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55" name="Text Box 64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56" name="Text Box 64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57" name="Text Box 64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58" name="Text Box 64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59" name="Text Box 64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60" name="Text Box 64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61" name="Text Box 64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62" name="Text Box 64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63" name="Text Box 64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64" name="Text Box 64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65" name="Text Box 65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66" name="Text Box 65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67" name="Text Box 65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68" name="Text Box 65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69" name="Text Box 65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70" name="Text Box 65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71" name="Text Box 65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72" name="Text Box 65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73" name="Text Box 65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74" name="Text Box 65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75" name="Text Box 66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76" name="Text Box 66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77" name="Text Box 66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78" name="Text Box 66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79" name="Text Box 66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80" name="Text Box 66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81" name="Text Box 66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82" name="Text Box 66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83" name="Text Box 66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84" name="Text Box 66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85" name="Text Box 67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86" name="Text Box 67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87" name="Text Box 67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88" name="Text Box 67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89" name="Text Box 67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90" name="Text Box 67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91" name="Text Box 67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92" name="Text Box 67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93" name="Text Box 67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94" name="Text Box 67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95" name="Text Box 68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96" name="Text Box 68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97" name="Text Box 68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98" name="Text Box 68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99" name="Text Box 68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00" name="Text Box 68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01" name="Text Box 68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02" name="Text Box 68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03" name="Text Box 68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04" name="Text Box 68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05" name="Text Box 69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06" name="Text Box 69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07" name="Text Box 69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08" name="Text Box 69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09" name="Text Box 69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10" name="Text Box 69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11" name="Text Box 69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12" name="Text Box 69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13" name="Text Box 69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14" name="Text Box 69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15" name="Text Box 70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16" name="Text Box 70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17" name="Text Box 70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18" name="Text Box 70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19" name="Text Box 70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20" name="Text Box 70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21" name="Text Box 70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22" name="Text Box 70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23" name="Text Box 70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24" name="Text Box 70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25" name="Text Box 71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26" name="Text Box 71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27" name="Text Box 71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28" name="Text Box 71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29" name="Text Box 71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30" name="Text Box 71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31" name="Text Box 71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32" name="Text Box 71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33" name="Text Box 71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34" name="Text Box 71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35" name="Text Box 72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36" name="Text Box 72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37" name="Text Box 72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38" name="Text Box 72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39" name="Text Box 72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40" name="Text Box 72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41" name="Text Box 72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42" name="Text Box 72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43" name="Text Box 72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44" name="Text Box 72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45" name="Text Box 73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46" name="Text Box 73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47" name="Text Box 73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48" name="Text Box 73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49" name="Text Box 73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50" name="Text Box 73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51" name="Text Box 73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52" name="Text Box 73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53" name="Text Box 73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54" name="Text Box 73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55" name="Text Box 74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56" name="Text Box 74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57" name="Text Box 74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58" name="Text Box 74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59" name="Text Box 74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60" name="Text Box 74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61" name="Text Box 74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62" name="Text Box 74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63" name="Text Box 74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64" name="Text Box 74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65" name="Text Box 75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66" name="Text Box 75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67" name="Text Box 75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68" name="Text Box 75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69" name="Text Box 75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70" name="Text Box 75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71" name="Text Box 75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72" name="Text Box 75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73" name="Text Box 75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74" name="Text Box 75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75" name="Text Box 76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76" name="Text Box 76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77" name="Text Box 76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78" name="Text Box 76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79" name="Text Box 76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80" name="Text Box 76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81" name="Text Box 76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82" name="Text Box 76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83" name="Text Box 76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84" name="Text Box 76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85" name="Text Box 77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86" name="Text Box 77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209550</xdr:colOff>
      <xdr:row>117</xdr:row>
      <xdr:rowOff>0</xdr:rowOff>
    </xdr:from>
    <xdr:to>
      <xdr:col>4</xdr:col>
      <xdr:colOff>428625</xdr:colOff>
      <xdr:row>117</xdr:row>
      <xdr:rowOff>142875</xdr:rowOff>
    </xdr:to>
    <xdr:sp macro="" textlink="">
      <xdr:nvSpPr>
        <xdr:cNvPr id="387" name="Text Box 772"/>
        <xdr:cNvSpPr txBox="1">
          <a:spLocks noChangeArrowheads="1"/>
        </xdr:cNvSpPr>
      </xdr:nvSpPr>
      <xdr:spPr bwMode="auto">
        <a:xfrm>
          <a:off x="1981200" y="885825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4</xdr:col>
      <xdr:colOff>183216</xdr:colOff>
      <xdr:row>117</xdr:row>
      <xdr:rowOff>142875</xdr:rowOff>
    </xdr:to>
    <xdr:sp macro="" textlink="">
      <xdr:nvSpPr>
        <xdr:cNvPr id="388" name="Text Box 771"/>
        <xdr:cNvSpPr txBox="1">
          <a:spLocks noChangeArrowheads="1"/>
        </xdr:cNvSpPr>
      </xdr:nvSpPr>
      <xdr:spPr bwMode="auto">
        <a:xfrm>
          <a:off x="1323975" y="8858250"/>
          <a:ext cx="6308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4</xdr:col>
      <xdr:colOff>183216</xdr:colOff>
      <xdr:row>117</xdr:row>
      <xdr:rowOff>142875</xdr:rowOff>
    </xdr:to>
    <xdr:sp macro="" textlink="">
      <xdr:nvSpPr>
        <xdr:cNvPr id="389" name="Text Box 771"/>
        <xdr:cNvSpPr txBox="1">
          <a:spLocks noChangeArrowheads="1"/>
        </xdr:cNvSpPr>
      </xdr:nvSpPr>
      <xdr:spPr bwMode="auto">
        <a:xfrm>
          <a:off x="1323975" y="8858250"/>
          <a:ext cx="6308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4</xdr:col>
      <xdr:colOff>183216</xdr:colOff>
      <xdr:row>117</xdr:row>
      <xdr:rowOff>142875</xdr:rowOff>
    </xdr:to>
    <xdr:sp macro="" textlink="">
      <xdr:nvSpPr>
        <xdr:cNvPr id="390" name="Text Box 771"/>
        <xdr:cNvSpPr txBox="1">
          <a:spLocks noChangeArrowheads="1"/>
        </xdr:cNvSpPr>
      </xdr:nvSpPr>
      <xdr:spPr bwMode="auto">
        <a:xfrm>
          <a:off x="1323975" y="8858250"/>
          <a:ext cx="6308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4</xdr:col>
      <xdr:colOff>183216</xdr:colOff>
      <xdr:row>117</xdr:row>
      <xdr:rowOff>142875</xdr:rowOff>
    </xdr:to>
    <xdr:sp macro="" textlink="">
      <xdr:nvSpPr>
        <xdr:cNvPr id="391" name="Text Box 771"/>
        <xdr:cNvSpPr txBox="1">
          <a:spLocks noChangeArrowheads="1"/>
        </xdr:cNvSpPr>
      </xdr:nvSpPr>
      <xdr:spPr bwMode="auto">
        <a:xfrm>
          <a:off x="1323975" y="8858250"/>
          <a:ext cx="6308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4</xdr:col>
      <xdr:colOff>183216</xdr:colOff>
      <xdr:row>117</xdr:row>
      <xdr:rowOff>142875</xdr:rowOff>
    </xdr:to>
    <xdr:sp macro="" textlink="">
      <xdr:nvSpPr>
        <xdr:cNvPr id="392" name="Text Box 771"/>
        <xdr:cNvSpPr txBox="1">
          <a:spLocks noChangeArrowheads="1"/>
        </xdr:cNvSpPr>
      </xdr:nvSpPr>
      <xdr:spPr bwMode="auto">
        <a:xfrm>
          <a:off x="1323975" y="8858250"/>
          <a:ext cx="6308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4</xdr:col>
      <xdr:colOff>183216</xdr:colOff>
      <xdr:row>117</xdr:row>
      <xdr:rowOff>142875</xdr:rowOff>
    </xdr:to>
    <xdr:sp macro="" textlink="">
      <xdr:nvSpPr>
        <xdr:cNvPr id="393" name="Text Box 771"/>
        <xdr:cNvSpPr txBox="1">
          <a:spLocks noChangeArrowheads="1"/>
        </xdr:cNvSpPr>
      </xdr:nvSpPr>
      <xdr:spPr bwMode="auto">
        <a:xfrm>
          <a:off x="1323975" y="8858250"/>
          <a:ext cx="6308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4</xdr:col>
      <xdr:colOff>183216</xdr:colOff>
      <xdr:row>117</xdr:row>
      <xdr:rowOff>142875</xdr:rowOff>
    </xdr:to>
    <xdr:sp macro="" textlink="">
      <xdr:nvSpPr>
        <xdr:cNvPr id="394" name="Text Box 771"/>
        <xdr:cNvSpPr txBox="1">
          <a:spLocks noChangeArrowheads="1"/>
        </xdr:cNvSpPr>
      </xdr:nvSpPr>
      <xdr:spPr bwMode="auto">
        <a:xfrm>
          <a:off x="1323975" y="8858250"/>
          <a:ext cx="6308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4</xdr:col>
      <xdr:colOff>183216</xdr:colOff>
      <xdr:row>117</xdr:row>
      <xdr:rowOff>142875</xdr:rowOff>
    </xdr:to>
    <xdr:sp macro="" textlink="">
      <xdr:nvSpPr>
        <xdr:cNvPr id="395" name="Text Box 771"/>
        <xdr:cNvSpPr txBox="1">
          <a:spLocks noChangeArrowheads="1"/>
        </xdr:cNvSpPr>
      </xdr:nvSpPr>
      <xdr:spPr bwMode="auto">
        <a:xfrm>
          <a:off x="1323975" y="8858250"/>
          <a:ext cx="6308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96" name="Text Box 38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97" name="Text Box 38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98" name="Text Box 38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399" name="Text Box 39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00" name="Text Box 39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01" name="Text Box 39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02" name="Text Box 39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03" name="Text Box 39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04" name="Text Box 39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05" name="Text Box 39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06" name="Text Box 39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07" name="Text Box 39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08" name="Text Box 39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09" name="Text Box 40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10" name="Text Box 40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11" name="Text Box 40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12" name="Text Box 40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13" name="Text Box 40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14" name="Text Box 40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15" name="Text Box 40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16" name="Text Box 40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17" name="Text Box 40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18" name="Text Box 40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19" name="Text Box 41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20" name="Text Box 41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21" name="Text Box 41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22" name="Text Box 41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23" name="Text Box 41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24" name="Text Box 41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25" name="Text Box 41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26" name="Text Box 41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27" name="Text Box 41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28" name="Text Box 41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29" name="Text Box 42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30" name="Text Box 42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31" name="Text Box 42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32" name="Text Box 42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33" name="Text Box 42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34" name="Text Box 42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35" name="Text Box 42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36" name="Text Box 42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37" name="Text Box 42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38" name="Text Box 42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39" name="Text Box 43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40" name="Text Box 43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41" name="Text Box 43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42" name="Text Box 43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43" name="Text Box 43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44" name="Text Box 43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45" name="Text Box 43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46" name="Text Box 43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47" name="Text Box 43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48" name="Text Box 43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49" name="Text Box 44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50" name="Text Box 44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51" name="Text Box 44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52" name="Text Box 44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53" name="Text Box 44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54" name="Text Box 44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55" name="Text Box 44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56" name="Text Box 44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57" name="Text Box 44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58" name="Text Box 44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59" name="Text Box 45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60" name="Text Box 45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61" name="Text Box 45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62" name="Text Box 45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63" name="Text Box 45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64" name="Text Box 45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65" name="Text Box 45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66" name="Text Box 45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67" name="Text Box 45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68" name="Text Box 45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69" name="Text Box 46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70" name="Text Box 46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71" name="Text Box 46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72" name="Text Box 46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73" name="Text Box 46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74" name="Text Box 46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75" name="Text Box 46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76" name="Text Box 46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77" name="Text Box 46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78" name="Text Box 46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79" name="Text Box 47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80" name="Text Box 47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81" name="Text Box 47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82" name="Text Box 47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83" name="Text Box 47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84" name="Text Box 47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85" name="Text Box 47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86" name="Text Box 47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87" name="Text Box 47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88" name="Text Box 47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89" name="Text Box 48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90" name="Text Box 48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91" name="Text Box 48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92" name="Text Box 48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93" name="Text Box 48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94" name="Text Box 48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95" name="Text Box 48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96" name="Text Box 48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97" name="Text Box 48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98" name="Text Box 48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499" name="Text Box 49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00" name="Text Box 49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01" name="Text Box 49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02" name="Text Box 49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03" name="Text Box 49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04" name="Text Box 49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05" name="Text Box 49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06" name="Text Box 49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07" name="Text Box 49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08" name="Text Box 49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09" name="Text Box 50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10" name="Text Box 50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11" name="Text Box 50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12" name="Text Box 50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13" name="Text Box 50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14" name="Text Box 50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15" name="Text Box 50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16" name="Text Box 50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17" name="Text Box 50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18" name="Text Box 50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19" name="Text Box 51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20" name="Text Box 51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21" name="Text Box 51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22" name="Text Box 51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23" name="Text Box 51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24" name="Text Box 51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25" name="Text Box 51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26" name="Text Box 51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27" name="Text Box 51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28" name="Text Box 51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29" name="Text Box 52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30" name="Text Box 52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31" name="Text Box 52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32" name="Text Box 52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33" name="Text Box 52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34" name="Text Box 52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35" name="Text Box 52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36" name="Text Box 52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37" name="Text Box 52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38" name="Text Box 52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39" name="Text Box 53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40" name="Text Box 53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41" name="Text Box 53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42" name="Text Box 53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43" name="Text Box 53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44" name="Text Box 53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45" name="Text Box 53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46" name="Text Box 53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47" name="Text Box 53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48" name="Text Box 53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49" name="Text Box 54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50" name="Text Box 54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51" name="Text Box 54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52" name="Text Box 54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53" name="Text Box 54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54" name="Text Box 54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55" name="Text Box 54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56" name="Text Box 54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57" name="Text Box 54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58" name="Text Box 54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59" name="Text Box 55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60" name="Text Box 55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61" name="Text Box 55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62" name="Text Box 55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63" name="Text Box 55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64" name="Text Box 55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65" name="Text Box 55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66" name="Text Box 55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67" name="Text Box 55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68" name="Text Box 55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69" name="Text Box 56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70" name="Text Box 56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71" name="Text Box 56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72" name="Text Box 56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73" name="Text Box 56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74" name="Text Box 56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75" name="Text Box 56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76" name="Text Box 56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77" name="Text Box 56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78" name="Text Box 56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79" name="Text Box 57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80" name="Text Box 57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81" name="Text Box 57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82" name="Text Box 57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83" name="Text Box 57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84" name="Text Box 57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85" name="Text Box 57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86" name="Text Box 57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87" name="Text Box 57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88" name="Text Box 57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89" name="Text Box 58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90" name="Text Box 58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91" name="Text Box 58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92" name="Text Box 58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93" name="Text Box 58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94" name="Text Box 58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95" name="Text Box 58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96" name="Text Box 58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97" name="Text Box 58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98" name="Text Box 58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599" name="Text Box 59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00" name="Text Box 59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01" name="Text Box 59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02" name="Text Box 59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03" name="Text Box 59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04" name="Text Box 59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05" name="Text Box 59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06" name="Text Box 59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07" name="Text Box 59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08" name="Text Box 59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09" name="Text Box 60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10" name="Text Box 60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11" name="Text Box 60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12" name="Text Box 60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13" name="Text Box 60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14" name="Text Box 60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15" name="Text Box 60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16" name="Text Box 60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17" name="Text Box 60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18" name="Text Box 60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19" name="Text Box 61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20" name="Text Box 61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21" name="Text Box 61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22" name="Text Box 61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23" name="Text Box 61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24" name="Text Box 61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25" name="Text Box 61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26" name="Text Box 61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27" name="Text Box 61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28" name="Text Box 61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29" name="Text Box 62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30" name="Text Box 62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31" name="Text Box 62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32" name="Text Box 62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33" name="Text Box 62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34" name="Text Box 62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35" name="Text Box 62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36" name="Text Box 62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37" name="Text Box 62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38" name="Text Box 62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39" name="Text Box 63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40" name="Text Box 63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41" name="Text Box 63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42" name="Text Box 63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43" name="Text Box 63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44" name="Text Box 63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45" name="Text Box 63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46" name="Text Box 63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47" name="Text Box 63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48" name="Text Box 63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49" name="Text Box 64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50" name="Text Box 64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51" name="Text Box 64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52" name="Text Box 64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53" name="Text Box 64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54" name="Text Box 64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55" name="Text Box 64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56" name="Text Box 64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57" name="Text Box 64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58" name="Text Box 64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59" name="Text Box 65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60" name="Text Box 65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61" name="Text Box 65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62" name="Text Box 65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63" name="Text Box 65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64" name="Text Box 65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65" name="Text Box 65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66" name="Text Box 65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67" name="Text Box 65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68" name="Text Box 65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69" name="Text Box 66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70" name="Text Box 66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71" name="Text Box 66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72" name="Text Box 66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73" name="Text Box 66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74" name="Text Box 66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75" name="Text Box 66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76" name="Text Box 66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77" name="Text Box 66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78" name="Text Box 66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79" name="Text Box 67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80" name="Text Box 67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81" name="Text Box 67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82" name="Text Box 67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83" name="Text Box 67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84" name="Text Box 67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85" name="Text Box 67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86" name="Text Box 67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87" name="Text Box 67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88" name="Text Box 67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89" name="Text Box 68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90" name="Text Box 68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91" name="Text Box 68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92" name="Text Box 68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93" name="Text Box 68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94" name="Text Box 68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95" name="Text Box 68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96" name="Text Box 68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97" name="Text Box 68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98" name="Text Box 68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699" name="Text Box 69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00" name="Text Box 69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01" name="Text Box 69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02" name="Text Box 69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03" name="Text Box 69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04" name="Text Box 69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05" name="Text Box 69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06" name="Text Box 69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07" name="Text Box 69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08" name="Text Box 69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09" name="Text Box 70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10" name="Text Box 70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11" name="Text Box 70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12" name="Text Box 70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13" name="Text Box 70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14" name="Text Box 70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15" name="Text Box 70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16" name="Text Box 70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17" name="Text Box 70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18" name="Text Box 70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19" name="Text Box 71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20" name="Text Box 71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21" name="Text Box 71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22" name="Text Box 71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23" name="Text Box 71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24" name="Text Box 71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25" name="Text Box 71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26" name="Text Box 71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27" name="Text Box 71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28" name="Text Box 71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29" name="Text Box 72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30" name="Text Box 72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31" name="Text Box 72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32" name="Text Box 72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33" name="Text Box 72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34" name="Text Box 72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35" name="Text Box 72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36" name="Text Box 72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37" name="Text Box 72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38" name="Text Box 72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39" name="Text Box 73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40" name="Text Box 73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41" name="Text Box 73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42" name="Text Box 73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43" name="Text Box 73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44" name="Text Box 73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45" name="Text Box 73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46" name="Text Box 73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47" name="Text Box 73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48" name="Text Box 73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49" name="Text Box 74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50" name="Text Box 74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51" name="Text Box 74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52" name="Text Box 74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53" name="Text Box 74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54" name="Text Box 74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55" name="Text Box 74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56" name="Text Box 74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57" name="Text Box 74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58" name="Text Box 74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59" name="Text Box 75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60" name="Text Box 75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61" name="Text Box 75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62" name="Text Box 75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63" name="Text Box 75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64" name="Text Box 75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65" name="Text Box 75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66" name="Text Box 75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67" name="Text Box 75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68" name="Text Box 75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69" name="Text Box 76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70" name="Text Box 76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71" name="Text Box 76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72" name="Text Box 76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73" name="Text Box 76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74" name="Text Box 76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75" name="Text Box 76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76" name="Text Box 76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77" name="Text Box 76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78" name="Text Box 76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79" name="Text Box 77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780" name="Text Box 77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209550</xdr:colOff>
      <xdr:row>117</xdr:row>
      <xdr:rowOff>0</xdr:rowOff>
    </xdr:from>
    <xdr:to>
      <xdr:col>4</xdr:col>
      <xdr:colOff>428625</xdr:colOff>
      <xdr:row>117</xdr:row>
      <xdr:rowOff>142875</xdr:rowOff>
    </xdr:to>
    <xdr:sp macro="" textlink="">
      <xdr:nvSpPr>
        <xdr:cNvPr id="781" name="Text Box 772"/>
        <xdr:cNvSpPr txBox="1">
          <a:spLocks noChangeArrowheads="1"/>
        </xdr:cNvSpPr>
      </xdr:nvSpPr>
      <xdr:spPr bwMode="auto">
        <a:xfrm>
          <a:off x="1981200" y="885825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4</xdr:col>
      <xdr:colOff>183216</xdr:colOff>
      <xdr:row>117</xdr:row>
      <xdr:rowOff>142875</xdr:rowOff>
    </xdr:to>
    <xdr:sp macro="" textlink="">
      <xdr:nvSpPr>
        <xdr:cNvPr id="782" name="Text Box 771"/>
        <xdr:cNvSpPr txBox="1">
          <a:spLocks noChangeArrowheads="1"/>
        </xdr:cNvSpPr>
      </xdr:nvSpPr>
      <xdr:spPr bwMode="auto">
        <a:xfrm>
          <a:off x="1323975" y="8858250"/>
          <a:ext cx="6308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4</xdr:col>
      <xdr:colOff>183216</xdr:colOff>
      <xdr:row>117</xdr:row>
      <xdr:rowOff>142875</xdr:rowOff>
    </xdr:to>
    <xdr:sp macro="" textlink="">
      <xdr:nvSpPr>
        <xdr:cNvPr id="783" name="Text Box 771"/>
        <xdr:cNvSpPr txBox="1">
          <a:spLocks noChangeArrowheads="1"/>
        </xdr:cNvSpPr>
      </xdr:nvSpPr>
      <xdr:spPr bwMode="auto">
        <a:xfrm>
          <a:off x="1323975" y="8858250"/>
          <a:ext cx="6308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4</xdr:col>
      <xdr:colOff>183216</xdr:colOff>
      <xdr:row>117</xdr:row>
      <xdr:rowOff>142875</xdr:rowOff>
    </xdr:to>
    <xdr:sp macro="" textlink="">
      <xdr:nvSpPr>
        <xdr:cNvPr id="784" name="Text Box 771"/>
        <xdr:cNvSpPr txBox="1">
          <a:spLocks noChangeArrowheads="1"/>
        </xdr:cNvSpPr>
      </xdr:nvSpPr>
      <xdr:spPr bwMode="auto">
        <a:xfrm>
          <a:off x="1323975" y="8858250"/>
          <a:ext cx="6308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4</xdr:col>
      <xdr:colOff>183216</xdr:colOff>
      <xdr:row>117</xdr:row>
      <xdr:rowOff>142875</xdr:rowOff>
    </xdr:to>
    <xdr:sp macro="" textlink="">
      <xdr:nvSpPr>
        <xdr:cNvPr id="785" name="Text Box 771"/>
        <xdr:cNvSpPr txBox="1">
          <a:spLocks noChangeArrowheads="1"/>
        </xdr:cNvSpPr>
      </xdr:nvSpPr>
      <xdr:spPr bwMode="auto">
        <a:xfrm>
          <a:off x="1323975" y="8858250"/>
          <a:ext cx="6308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4</xdr:col>
      <xdr:colOff>183216</xdr:colOff>
      <xdr:row>117</xdr:row>
      <xdr:rowOff>142875</xdr:rowOff>
    </xdr:to>
    <xdr:sp macro="" textlink="">
      <xdr:nvSpPr>
        <xdr:cNvPr id="786" name="Text Box 771"/>
        <xdr:cNvSpPr txBox="1">
          <a:spLocks noChangeArrowheads="1"/>
        </xdr:cNvSpPr>
      </xdr:nvSpPr>
      <xdr:spPr bwMode="auto">
        <a:xfrm>
          <a:off x="1323975" y="8858250"/>
          <a:ext cx="6308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4</xdr:col>
      <xdr:colOff>183216</xdr:colOff>
      <xdr:row>117</xdr:row>
      <xdr:rowOff>142875</xdr:rowOff>
    </xdr:to>
    <xdr:sp macro="" textlink="">
      <xdr:nvSpPr>
        <xdr:cNvPr id="787" name="Text Box 771"/>
        <xdr:cNvSpPr txBox="1">
          <a:spLocks noChangeArrowheads="1"/>
        </xdr:cNvSpPr>
      </xdr:nvSpPr>
      <xdr:spPr bwMode="auto">
        <a:xfrm>
          <a:off x="1323975" y="8858250"/>
          <a:ext cx="6308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4</xdr:col>
      <xdr:colOff>183216</xdr:colOff>
      <xdr:row>117</xdr:row>
      <xdr:rowOff>142875</xdr:rowOff>
    </xdr:to>
    <xdr:sp macro="" textlink="">
      <xdr:nvSpPr>
        <xdr:cNvPr id="788" name="Text Box 771"/>
        <xdr:cNvSpPr txBox="1">
          <a:spLocks noChangeArrowheads="1"/>
        </xdr:cNvSpPr>
      </xdr:nvSpPr>
      <xdr:spPr bwMode="auto">
        <a:xfrm>
          <a:off x="1323975" y="8858250"/>
          <a:ext cx="6308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4</xdr:col>
      <xdr:colOff>183216</xdr:colOff>
      <xdr:row>117</xdr:row>
      <xdr:rowOff>142875</xdr:rowOff>
    </xdr:to>
    <xdr:sp macro="" textlink="">
      <xdr:nvSpPr>
        <xdr:cNvPr id="789" name="Text Box 771"/>
        <xdr:cNvSpPr txBox="1">
          <a:spLocks noChangeArrowheads="1"/>
        </xdr:cNvSpPr>
      </xdr:nvSpPr>
      <xdr:spPr bwMode="auto">
        <a:xfrm>
          <a:off x="1323975" y="8858250"/>
          <a:ext cx="6308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790" name="Text Box 38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791" name="Text Box 38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792" name="Text Box 38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793" name="Text Box 39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794" name="Text Box 39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795" name="Text Box 39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796" name="Text Box 39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797" name="Text Box 39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798" name="Text Box 39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799" name="Text Box 39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00" name="Text Box 39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01" name="Text Box 39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02" name="Text Box 39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03" name="Text Box 40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04" name="Text Box 40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05" name="Text Box 40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06" name="Text Box 40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07" name="Text Box 40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08" name="Text Box 40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09" name="Text Box 40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10" name="Text Box 40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11" name="Text Box 40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12" name="Text Box 40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13" name="Text Box 41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14" name="Text Box 41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15" name="Text Box 41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16" name="Text Box 41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17" name="Text Box 41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18" name="Text Box 41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19" name="Text Box 41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20" name="Text Box 41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21" name="Text Box 41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22" name="Text Box 41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23" name="Text Box 42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24" name="Text Box 42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25" name="Text Box 42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26" name="Text Box 42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27" name="Text Box 42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28" name="Text Box 42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29" name="Text Box 42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30" name="Text Box 42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31" name="Text Box 42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32" name="Text Box 42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33" name="Text Box 43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34" name="Text Box 43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35" name="Text Box 43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36" name="Text Box 43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37" name="Text Box 43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38" name="Text Box 43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39" name="Text Box 43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40" name="Text Box 43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41" name="Text Box 43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42" name="Text Box 43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43" name="Text Box 44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44" name="Text Box 44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45" name="Text Box 44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46" name="Text Box 44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47" name="Text Box 44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48" name="Text Box 44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49" name="Text Box 44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50" name="Text Box 44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51" name="Text Box 44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52" name="Text Box 44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53" name="Text Box 45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54" name="Text Box 45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55" name="Text Box 45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56" name="Text Box 45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57" name="Text Box 45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58" name="Text Box 45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59" name="Text Box 45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60" name="Text Box 45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61" name="Text Box 45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62" name="Text Box 45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63" name="Text Box 46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64" name="Text Box 46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65" name="Text Box 46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66" name="Text Box 46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67" name="Text Box 46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68" name="Text Box 46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69" name="Text Box 46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70" name="Text Box 46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71" name="Text Box 46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72" name="Text Box 46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73" name="Text Box 47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74" name="Text Box 47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75" name="Text Box 47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76" name="Text Box 47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77" name="Text Box 47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78" name="Text Box 47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79" name="Text Box 47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80" name="Text Box 47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81" name="Text Box 47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82" name="Text Box 47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83" name="Text Box 48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84" name="Text Box 48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85" name="Text Box 48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86" name="Text Box 48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87" name="Text Box 48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88" name="Text Box 48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89" name="Text Box 48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90" name="Text Box 48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91" name="Text Box 48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92" name="Text Box 48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93" name="Text Box 49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94" name="Text Box 49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95" name="Text Box 49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96" name="Text Box 49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97" name="Text Box 49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98" name="Text Box 49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899" name="Text Box 49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00" name="Text Box 49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01" name="Text Box 49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02" name="Text Box 49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03" name="Text Box 50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04" name="Text Box 50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05" name="Text Box 50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06" name="Text Box 50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07" name="Text Box 50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08" name="Text Box 50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09" name="Text Box 50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10" name="Text Box 50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11" name="Text Box 50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12" name="Text Box 50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13" name="Text Box 51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14" name="Text Box 51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15" name="Text Box 51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16" name="Text Box 51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17" name="Text Box 51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18" name="Text Box 51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19" name="Text Box 51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20" name="Text Box 51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21" name="Text Box 51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22" name="Text Box 51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23" name="Text Box 52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24" name="Text Box 52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25" name="Text Box 52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26" name="Text Box 52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27" name="Text Box 52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28" name="Text Box 52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29" name="Text Box 52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30" name="Text Box 52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31" name="Text Box 52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32" name="Text Box 52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33" name="Text Box 53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34" name="Text Box 53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35" name="Text Box 53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36" name="Text Box 53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37" name="Text Box 53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38" name="Text Box 53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39" name="Text Box 53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40" name="Text Box 53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41" name="Text Box 53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42" name="Text Box 53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43" name="Text Box 54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44" name="Text Box 54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45" name="Text Box 54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46" name="Text Box 54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47" name="Text Box 54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48" name="Text Box 54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49" name="Text Box 54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50" name="Text Box 54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51" name="Text Box 54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52" name="Text Box 54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53" name="Text Box 55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54" name="Text Box 55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55" name="Text Box 55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56" name="Text Box 55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57" name="Text Box 55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58" name="Text Box 55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59" name="Text Box 55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60" name="Text Box 55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61" name="Text Box 55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62" name="Text Box 55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63" name="Text Box 56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64" name="Text Box 56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65" name="Text Box 56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66" name="Text Box 56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67" name="Text Box 56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68" name="Text Box 56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69" name="Text Box 56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70" name="Text Box 56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71" name="Text Box 56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72" name="Text Box 56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73" name="Text Box 57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74" name="Text Box 57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75" name="Text Box 57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76" name="Text Box 57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77" name="Text Box 57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78" name="Text Box 57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79" name="Text Box 57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80" name="Text Box 57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81" name="Text Box 57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82" name="Text Box 57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83" name="Text Box 58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84" name="Text Box 58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85" name="Text Box 58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86" name="Text Box 58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87" name="Text Box 58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88" name="Text Box 58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89" name="Text Box 58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90" name="Text Box 58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91" name="Text Box 58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92" name="Text Box 58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93" name="Text Box 59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94" name="Text Box 59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95" name="Text Box 59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96" name="Text Box 59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97" name="Text Box 59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98" name="Text Box 59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999" name="Text Box 59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00" name="Text Box 59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01" name="Text Box 59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02" name="Text Box 59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03" name="Text Box 60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04" name="Text Box 60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05" name="Text Box 60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06" name="Text Box 60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07" name="Text Box 60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08" name="Text Box 60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09" name="Text Box 60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10" name="Text Box 60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11" name="Text Box 60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12" name="Text Box 60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13" name="Text Box 61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14" name="Text Box 61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15" name="Text Box 61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16" name="Text Box 61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17" name="Text Box 61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18" name="Text Box 61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19" name="Text Box 61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20" name="Text Box 61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21" name="Text Box 61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22" name="Text Box 61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23" name="Text Box 62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24" name="Text Box 62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25" name="Text Box 62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26" name="Text Box 62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27" name="Text Box 62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28" name="Text Box 62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29" name="Text Box 62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30" name="Text Box 62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31" name="Text Box 62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32" name="Text Box 62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33" name="Text Box 63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34" name="Text Box 63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35" name="Text Box 63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36" name="Text Box 63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37" name="Text Box 63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38" name="Text Box 63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39" name="Text Box 63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40" name="Text Box 63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41" name="Text Box 63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42" name="Text Box 63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43" name="Text Box 64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44" name="Text Box 64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45" name="Text Box 64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46" name="Text Box 64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47" name="Text Box 64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48" name="Text Box 64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49" name="Text Box 64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50" name="Text Box 64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51" name="Text Box 64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52" name="Text Box 64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53" name="Text Box 65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54" name="Text Box 65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55" name="Text Box 65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56" name="Text Box 65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57" name="Text Box 65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58" name="Text Box 65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59" name="Text Box 65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60" name="Text Box 65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61" name="Text Box 65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62" name="Text Box 65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63" name="Text Box 66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64" name="Text Box 66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65" name="Text Box 66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66" name="Text Box 66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67" name="Text Box 66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68" name="Text Box 66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69" name="Text Box 66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70" name="Text Box 66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71" name="Text Box 66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72" name="Text Box 66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73" name="Text Box 67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74" name="Text Box 67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75" name="Text Box 67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76" name="Text Box 67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77" name="Text Box 67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78" name="Text Box 67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79" name="Text Box 67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80" name="Text Box 67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81" name="Text Box 67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82" name="Text Box 67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83" name="Text Box 68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84" name="Text Box 68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85" name="Text Box 68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86" name="Text Box 68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87" name="Text Box 68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88" name="Text Box 68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89" name="Text Box 68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90" name="Text Box 68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91" name="Text Box 68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92" name="Text Box 68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93" name="Text Box 69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94" name="Text Box 69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95" name="Text Box 69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96" name="Text Box 69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97" name="Text Box 69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98" name="Text Box 69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099" name="Text Box 69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00" name="Text Box 69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01" name="Text Box 69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02" name="Text Box 69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03" name="Text Box 70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04" name="Text Box 70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05" name="Text Box 70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06" name="Text Box 70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07" name="Text Box 70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08" name="Text Box 70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09" name="Text Box 70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10" name="Text Box 70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11" name="Text Box 70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12" name="Text Box 70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13" name="Text Box 71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14" name="Text Box 71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15" name="Text Box 71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16" name="Text Box 71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17" name="Text Box 71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18" name="Text Box 71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19" name="Text Box 71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20" name="Text Box 71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21" name="Text Box 71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22" name="Text Box 71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23" name="Text Box 72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24" name="Text Box 72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25" name="Text Box 72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26" name="Text Box 72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27" name="Text Box 72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28" name="Text Box 72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29" name="Text Box 72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30" name="Text Box 72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31" name="Text Box 72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32" name="Text Box 72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33" name="Text Box 73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34" name="Text Box 73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35" name="Text Box 73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36" name="Text Box 73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37" name="Text Box 73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38" name="Text Box 73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39" name="Text Box 73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40" name="Text Box 73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41" name="Text Box 73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42" name="Text Box 73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43" name="Text Box 74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44" name="Text Box 74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45" name="Text Box 74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46" name="Text Box 74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47" name="Text Box 74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48" name="Text Box 74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49" name="Text Box 74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50" name="Text Box 74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51" name="Text Box 74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52" name="Text Box 74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53" name="Text Box 75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54" name="Text Box 75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55" name="Text Box 75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56" name="Text Box 75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57" name="Text Box 75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58" name="Text Box 75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59" name="Text Box 75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60" name="Text Box 75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61" name="Text Box 75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62" name="Text Box 75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63" name="Text Box 76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64" name="Text Box 76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65" name="Text Box 76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66" name="Text Box 76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67" name="Text Box 76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68" name="Text Box 76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69" name="Text Box 76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70" name="Text Box 76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71" name="Text Box 76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72" name="Text Box 76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73" name="Text Box 77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74" name="Text Box 77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209550</xdr:colOff>
      <xdr:row>7</xdr:row>
      <xdr:rowOff>0</xdr:rowOff>
    </xdr:from>
    <xdr:to>
      <xdr:col>4</xdr:col>
      <xdr:colOff>428625</xdr:colOff>
      <xdr:row>7</xdr:row>
      <xdr:rowOff>142875</xdr:rowOff>
    </xdr:to>
    <xdr:sp macro="" textlink="">
      <xdr:nvSpPr>
        <xdr:cNvPr id="1175" name="Text Box 772"/>
        <xdr:cNvSpPr txBox="1">
          <a:spLocks noChangeArrowheads="1"/>
        </xdr:cNvSpPr>
      </xdr:nvSpPr>
      <xdr:spPr bwMode="auto">
        <a:xfrm>
          <a:off x="1981200" y="18002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4</xdr:col>
      <xdr:colOff>211931</xdr:colOff>
      <xdr:row>7</xdr:row>
      <xdr:rowOff>142875</xdr:rowOff>
    </xdr:to>
    <xdr:sp macro="" textlink="">
      <xdr:nvSpPr>
        <xdr:cNvPr id="1176" name="Text Box 771"/>
        <xdr:cNvSpPr txBox="1">
          <a:spLocks noChangeArrowheads="1"/>
        </xdr:cNvSpPr>
      </xdr:nvSpPr>
      <xdr:spPr bwMode="auto">
        <a:xfrm>
          <a:off x="1323975" y="1800225"/>
          <a:ext cx="65960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4</xdr:col>
      <xdr:colOff>211931</xdr:colOff>
      <xdr:row>7</xdr:row>
      <xdr:rowOff>142875</xdr:rowOff>
    </xdr:to>
    <xdr:sp macro="" textlink="">
      <xdr:nvSpPr>
        <xdr:cNvPr id="1177" name="Text Box 771"/>
        <xdr:cNvSpPr txBox="1">
          <a:spLocks noChangeArrowheads="1"/>
        </xdr:cNvSpPr>
      </xdr:nvSpPr>
      <xdr:spPr bwMode="auto">
        <a:xfrm>
          <a:off x="1323975" y="1800225"/>
          <a:ext cx="65960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4</xdr:col>
      <xdr:colOff>211931</xdr:colOff>
      <xdr:row>7</xdr:row>
      <xdr:rowOff>142875</xdr:rowOff>
    </xdr:to>
    <xdr:sp macro="" textlink="">
      <xdr:nvSpPr>
        <xdr:cNvPr id="1178" name="Text Box 771"/>
        <xdr:cNvSpPr txBox="1">
          <a:spLocks noChangeArrowheads="1"/>
        </xdr:cNvSpPr>
      </xdr:nvSpPr>
      <xdr:spPr bwMode="auto">
        <a:xfrm>
          <a:off x="1323975" y="1800225"/>
          <a:ext cx="65960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4</xdr:col>
      <xdr:colOff>211931</xdr:colOff>
      <xdr:row>7</xdr:row>
      <xdr:rowOff>142875</xdr:rowOff>
    </xdr:to>
    <xdr:sp macro="" textlink="">
      <xdr:nvSpPr>
        <xdr:cNvPr id="1179" name="Text Box 771"/>
        <xdr:cNvSpPr txBox="1">
          <a:spLocks noChangeArrowheads="1"/>
        </xdr:cNvSpPr>
      </xdr:nvSpPr>
      <xdr:spPr bwMode="auto">
        <a:xfrm>
          <a:off x="1323975" y="1800225"/>
          <a:ext cx="65960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4</xdr:col>
      <xdr:colOff>211931</xdr:colOff>
      <xdr:row>7</xdr:row>
      <xdr:rowOff>142875</xdr:rowOff>
    </xdr:to>
    <xdr:sp macro="" textlink="">
      <xdr:nvSpPr>
        <xdr:cNvPr id="1180" name="Text Box 771"/>
        <xdr:cNvSpPr txBox="1">
          <a:spLocks noChangeArrowheads="1"/>
        </xdr:cNvSpPr>
      </xdr:nvSpPr>
      <xdr:spPr bwMode="auto">
        <a:xfrm>
          <a:off x="1323975" y="1800225"/>
          <a:ext cx="65960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4</xdr:col>
      <xdr:colOff>211931</xdr:colOff>
      <xdr:row>7</xdr:row>
      <xdr:rowOff>142875</xdr:rowOff>
    </xdr:to>
    <xdr:sp macro="" textlink="">
      <xdr:nvSpPr>
        <xdr:cNvPr id="1181" name="Text Box 771"/>
        <xdr:cNvSpPr txBox="1">
          <a:spLocks noChangeArrowheads="1"/>
        </xdr:cNvSpPr>
      </xdr:nvSpPr>
      <xdr:spPr bwMode="auto">
        <a:xfrm>
          <a:off x="1323975" y="1800225"/>
          <a:ext cx="65960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4</xdr:col>
      <xdr:colOff>211931</xdr:colOff>
      <xdr:row>7</xdr:row>
      <xdr:rowOff>142875</xdr:rowOff>
    </xdr:to>
    <xdr:sp macro="" textlink="">
      <xdr:nvSpPr>
        <xdr:cNvPr id="1182" name="Text Box 771"/>
        <xdr:cNvSpPr txBox="1">
          <a:spLocks noChangeArrowheads="1"/>
        </xdr:cNvSpPr>
      </xdr:nvSpPr>
      <xdr:spPr bwMode="auto">
        <a:xfrm>
          <a:off x="1323975" y="1800225"/>
          <a:ext cx="65960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4</xdr:col>
      <xdr:colOff>211931</xdr:colOff>
      <xdr:row>7</xdr:row>
      <xdr:rowOff>142875</xdr:rowOff>
    </xdr:to>
    <xdr:sp macro="" textlink="">
      <xdr:nvSpPr>
        <xdr:cNvPr id="1183" name="Text Box 771"/>
        <xdr:cNvSpPr txBox="1">
          <a:spLocks noChangeArrowheads="1"/>
        </xdr:cNvSpPr>
      </xdr:nvSpPr>
      <xdr:spPr bwMode="auto">
        <a:xfrm>
          <a:off x="1323975" y="1800225"/>
          <a:ext cx="65960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84" name="Text Box 38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85" name="Text Box 38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86" name="Text Box 38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87" name="Text Box 39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88" name="Text Box 39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89" name="Text Box 39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90" name="Text Box 39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91" name="Text Box 39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92" name="Text Box 39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93" name="Text Box 39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94" name="Text Box 39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95" name="Text Box 39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96" name="Text Box 39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97" name="Text Box 40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98" name="Text Box 40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199" name="Text Box 40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00" name="Text Box 40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01" name="Text Box 40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02" name="Text Box 40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03" name="Text Box 40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04" name="Text Box 40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05" name="Text Box 40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06" name="Text Box 40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07" name="Text Box 41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08" name="Text Box 41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09" name="Text Box 41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10" name="Text Box 41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11" name="Text Box 41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12" name="Text Box 41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13" name="Text Box 41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14" name="Text Box 41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15" name="Text Box 41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16" name="Text Box 41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17" name="Text Box 42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18" name="Text Box 42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19" name="Text Box 42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20" name="Text Box 42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21" name="Text Box 42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22" name="Text Box 42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23" name="Text Box 42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24" name="Text Box 42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25" name="Text Box 42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26" name="Text Box 42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27" name="Text Box 43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28" name="Text Box 43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29" name="Text Box 43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30" name="Text Box 43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31" name="Text Box 43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32" name="Text Box 43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33" name="Text Box 43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34" name="Text Box 43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35" name="Text Box 43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36" name="Text Box 43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37" name="Text Box 44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38" name="Text Box 44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39" name="Text Box 44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40" name="Text Box 44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41" name="Text Box 44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42" name="Text Box 44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43" name="Text Box 44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44" name="Text Box 44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45" name="Text Box 44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46" name="Text Box 44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47" name="Text Box 45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48" name="Text Box 45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49" name="Text Box 45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50" name="Text Box 45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51" name="Text Box 45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52" name="Text Box 45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53" name="Text Box 45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54" name="Text Box 45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55" name="Text Box 45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56" name="Text Box 45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57" name="Text Box 46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58" name="Text Box 46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59" name="Text Box 46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60" name="Text Box 46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61" name="Text Box 46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62" name="Text Box 46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63" name="Text Box 46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64" name="Text Box 46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65" name="Text Box 46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66" name="Text Box 46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67" name="Text Box 47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68" name="Text Box 47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69" name="Text Box 47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70" name="Text Box 47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71" name="Text Box 47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72" name="Text Box 47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73" name="Text Box 47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74" name="Text Box 47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75" name="Text Box 47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76" name="Text Box 47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77" name="Text Box 48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78" name="Text Box 48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79" name="Text Box 48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80" name="Text Box 48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81" name="Text Box 48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82" name="Text Box 48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83" name="Text Box 48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84" name="Text Box 48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85" name="Text Box 48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86" name="Text Box 48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87" name="Text Box 49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88" name="Text Box 49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89" name="Text Box 49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90" name="Text Box 49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91" name="Text Box 49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92" name="Text Box 49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93" name="Text Box 49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94" name="Text Box 49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95" name="Text Box 49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96" name="Text Box 49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97" name="Text Box 50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98" name="Text Box 50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299" name="Text Box 50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00" name="Text Box 50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01" name="Text Box 50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02" name="Text Box 50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03" name="Text Box 50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04" name="Text Box 50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05" name="Text Box 50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06" name="Text Box 50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07" name="Text Box 51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08" name="Text Box 51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09" name="Text Box 51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10" name="Text Box 51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11" name="Text Box 51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12" name="Text Box 51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13" name="Text Box 51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14" name="Text Box 51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15" name="Text Box 51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16" name="Text Box 51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17" name="Text Box 52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18" name="Text Box 52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19" name="Text Box 52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20" name="Text Box 52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21" name="Text Box 52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22" name="Text Box 52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23" name="Text Box 52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24" name="Text Box 52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25" name="Text Box 52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26" name="Text Box 52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27" name="Text Box 53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28" name="Text Box 53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29" name="Text Box 53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30" name="Text Box 53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31" name="Text Box 53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32" name="Text Box 53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33" name="Text Box 53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34" name="Text Box 53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35" name="Text Box 53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36" name="Text Box 53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37" name="Text Box 54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38" name="Text Box 54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39" name="Text Box 54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40" name="Text Box 54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41" name="Text Box 54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42" name="Text Box 54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43" name="Text Box 54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44" name="Text Box 54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45" name="Text Box 54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46" name="Text Box 54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47" name="Text Box 55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48" name="Text Box 55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49" name="Text Box 55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50" name="Text Box 55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51" name="Text Box 55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52" name="Text Box 55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53" name="Text Box 55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54" name="Text Box 55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55" name="Text Box 55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56" name="Text Box 55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57" name="Text Box 56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58" name="Text Box 56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59" name="Text Box 56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60" name="Text Box 56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61" name="Text Box 56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62" name="Text Box 56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63" name="Text Box 56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64" name="Text Box 56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65" name="Text Box 56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66" name="Text Box 56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67" name="Text Box 57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68" name="Text Box 57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69" name="Text Box 57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70" name="Text Box 57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71" name="Text Box 57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72" name="Text Box 57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73" name="Text Box 57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74" name="Text Box 57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75" name="Text Box 57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76" name="Text Box 57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77" name="Text Box 58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78" name="Text Box 58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79" name="Text Box 58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80" name="Text Box 58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81" name="Text Box 58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82" name="Text Box 58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83" name="Text Box 58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84" name="Text Box 58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85" name="Text Box 58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86" name="Text Box 58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87" name="Text Box 59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88" name="Text Box 59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89" name="Text Box 59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90" name="Text Box 59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91" name="Text Box 59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92" name="Text Box 59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93" name="Text Box 59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94" name="Text Box 59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95" name="Text Box 59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96" name="Text Box 59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97" name="Text Box 60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98" name="Text Box 60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399" name="Text Box 60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00" name="Text Box 60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01" name="Text Box 60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02" name="Text Box 60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03" name="Text Box 60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04" name="Text Box 60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05" name="Text Box 60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06" name="Text Box 60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07" name="Text Box 61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08" name="Text Box 61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09" name="Text Box 61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10" name="Text Box 61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11" name="Text Box 61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12" name="Text Box 61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13" name="Text Box 61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14" name="Text Box 61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15" name="Text Box 61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16" name="Text Box 61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17" name="Text Box 62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18" name="Text Box 62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19" name="Text Box 62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20" name="Text Box 62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21" name="Text Box 62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22" name="Text Box 62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23" name="Text Box 62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24" name="Text Box 62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25" name="Text Box 62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26" name="Text Box 62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27" name="Text Box 63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28" name="Text Box 63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29" name="Text Box 63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30" name="Text Box 63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31" name="Text Box 63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32" name="Text Box 63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33" name="Text Box 63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34" name="Text Box 63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35" name="Text Box 63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36" name="Text Box 63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37" name="Text Box 64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38" name="Text Box 64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39" name="Text Box 64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40" name="Text Box 64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41" name="Text Box 64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42" name="Text Box 64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43" name="Text Box 64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44" name="Text Box 64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45" name="Text Box 64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46" name="Text Box 64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47" name="Text Box 65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48" name="Text Box 65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49" name="Text Box 65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50" name="Text Box 65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51" name="Text Box 65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52" name="Text Box 65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53" name="Text Box 65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54" name="Text Box 65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55" name="Text Box 65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56" name="Text Box 65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57" name="Text Box 66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58" name="Text Box 66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59" name="Text Box 66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60" name="Text Box 66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61" name="Text Box 66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62" name="Text Box 66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63" name="Text Box 66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64" name="Text Box 66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65" name="Text Box 66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66" name="Text Box 66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67" name="Text Box 67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68" name="Text Box 67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69" name="Text Box 67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70" name="Text Box 67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71" name="Text Box 67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72" name="Text Box 67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73" name="Text Box 67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74" name="Text Box 67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75" name="Text Box 67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76" name="Text Box 67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77" name="Text Box 68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78" name="Text Box 68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79" name="Text Box 68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80" name="Text Box 68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81" name="Text Box 68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82" name="Text Box 68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83" name="Text Box 68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84" name="Text Box 68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85" name="Text Box 68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86" name="Text Box 68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87" name="Text Box 69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88" name="Text Box 69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89" name="Text Box 69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90" name="Text Box 69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91" name="Text Box 69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92" name="Text Box 69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93" name="Text Box 69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94" name="Text Box 69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95" name="Text Box 69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96" name="Text Box 69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97" name="Text Box 70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98" name="Text Box 70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499" name="Text Box 70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00" name="Text Box 70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01" name="Text Box 70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02" name="Text Box 70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03" name="Text Box 70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04" name="Text Box 70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05" name="Text Box 70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06" name="Text Box 70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07" name="Text Box 71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08" name="Text Box 71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09" name="Text Box 71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10" name="Text Box 71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11" name="Text Box 71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12" name="Text Box 71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13" name="Text Box 71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14" name="Text Box 71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15" name="Text Box 71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16" name="Text Box 71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17" name="Text Box 72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18" name="Text Box 72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19" name="Text Box 72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20" name="Text Box 72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21" name="Text Box 72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22" name="Text Box 72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23" name="Text Box 72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24" name="Text Box 72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25" name="Text Box 72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26" name="Text Box 72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27" name="Text Box 73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28" name="Text Box 73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29" name="Text Box 73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30" name="Text Box 73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31" name="Text Box 73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32" name="Text Box 73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33" name="Text Box 73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34" name="Text Box 73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35" name="Text Box 73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36" name="Text Box 73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37" name="Text Box 74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38" name="Text Box 74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39" name="Text Box 74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40" name="Text Box 74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41" name="Text Box 74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42" name="Text Box 74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43" name="Text Box 74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44" name="Text Box 74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45" name="Text Box 74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46" name="Text Box 74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47" name="Text Box 75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48" name="Text Box 75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49" name="Text Box 75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50" name="Text Box 75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51" name="Text Box 75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52" name="Text Box 75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53" name="Text Box 75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54" name="Text Box 75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55" name="Text Box 75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56" name="Text Box 75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57" name="Text Box 76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58" name="Text Box 76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59" name="Text Box 762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60" name="Text Box 763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61" name="Text Box 764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62" name="Text Box 765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63" name="Text Box 766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64" name="Text Box 767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65" name="Text Box 768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66" name="Text Box 769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67" name="Text Box 770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104775</xdr:colOff>
      <xdr:row>7</xdr:row>
      <xdr:rowOff>142875</xdr:rowOff>
    </xdr:to>
    <xdr:sp macro="" textlink="">
      <xdr:nvSpPr>
        <xdr:cNvPr id="1568" name="Text Box 771"/>
        <xdr:cNvSpPr txBox="1">
          <a:spLocks noChangeArrowheads="1"/>
        </xdr:cNvSpPr>
      </xdr:nvSpPr>
      <xdr:spPr bwMode="auto">
        <a:xfrm>
          <a:off x="1771650" y="18002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209550</xdr:colOff>
      <xdr:row>7</xdr:row>
      <xdr:rowOff>0</xdr:rowOff>
    </xdr:from>
    <xdr:to>
      <xdr:col>4</xdr:col>
      <xdr:colOff>428625</xdr:colOff>
      <xdr:row>7</xdr:row>
      <xdr:rowOff>142875</xdr:rowOff>
    </xdr:to>
    <xdr:sp macro="" textlink="">
      <xdr:nvSpPr>
        <xdr:cNvPr id="1569" name="Text Box 772"/>
        <xdr:cNvSpPr txBox="1">
          <a:spLocks noChangeArrowheads="1"/>
        </xdr:cNvSpPr>
      </xdr:nvSpPr>
      <xdr:spPr bwMode="auto">
        <a:xfrm>
          <a:off x="1981200" y="18002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4</xdr:col>
      <xdr:colOff>211931</xdr:colOff>
      <xdr:row>7</xdr:row>
      <xdr:rowOff>142875</xdr:rowOff>
    </xdr:to>
    <xdr:sp macro="" textlink="">
      <xdr:nvSpPr>
        <xdr:cNvPr id="1570" name="Text Box 771"/>
        <xdr:cNvSpPr txBox="1">
          <a:spLocks noChangeArrowheads="1"/>
        </xdr:cNvSpPr>
      </xdr:nvSpPr>
      <xdr:spPr bwMode="auto">
        <a:xfrm>
          <a:off x="1323975" y="1800225"/>
          <a:ext cx="65960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4</xdr:col>
      <xdr:colOff>211931</xdr:colOff>
      <xdr:row>7</xdr:row>
      <xdr:rowOff>142875</xdr:rowOff>
    </xdr:to>
    <xdr:sp macro="" textlink="">
      <xdr:nvSpPr>
        <xdr:cNvPr id="1571" name="Text Box 771"/>
        <xdr:cNvSpPr txBox="1">
          <a:spLocks noChangeArrowheads="1"/>
        </xdr:cNvSpPr>
      </xdr:nvSpPr>
      <xdr:spPr bwMode="auto">
        <a:xfrm>
          <a:off x="1323975" y="1800225"/>
          <a:ext cx="65960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4</xdr:col>
      <xdr:colOff>211931</xdr:colOff>
      <xdr:row>7</xdr:row>
      <xdr:rowOff>142875</xdr:rowOff>
    </xdr:to>
    <xdr:sp macro="" textlink="">
      <xdr:nvSpPr>
        <xdr:cNvPr id="1572" name="Text Box 771"/>
        <xdr:cNvSpPr txBox="1">
          <a:spLocks noChangeArrowheads="1"/>
        </xdr:cNvSpPr>
      </xdr:nvSpPr>
      <xdr:spPr bwMode="auto">
        <a:xfrm>
          <a:off x="1323975" y="1800225"/>
          <a:ext cx="65960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4</xdr:col>
      <xdr:colOff>211931</xdr:colOff>
      <xdr:row>7</xdr:row>
      <xdr:rowOff>142875</xdr:rowOff>
    </xdr:to>
    <xdr:sp macro="" textlink="">
      <xdr:nvSpPr>
        <xdr:cNvPr id="1573" name="Text Box 771"/>
        <xdr:cNvSpPr txBox="1">
          <a:spLocks noChangeArrowheads="1"/>
        </xdr:cNvSpPr>
      </xdr:nvSpPr>
      <xdr:spPr bwMode="auto">
        <a:xfrm>
          <a:off x="1323975" y="1800225"/>
          <a:ext cx="65960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4</xdr:col>
      <xdr:colOff>211931</xdr:colOff>
      <xdr:row>7</xdr:row>
      <xdr:rowOff>142875</xdr:rowOff>
    </xdr:to>
    <xdr:sp macro="" textlink="">
      <xdr:nvSpPr>
        <xdr:cNvPr id="1574" name="Text Box 771"/>
        <xdr:cNvSpPr txBox="1">
          <a:spLocks noChangeArrowheads="1"/>
        </xdr:cNvSpPr>
      </xdr:nvSpPr>
      <xdr:spPr bwMode="auto">
        <a:xfrm>
          <a:off x="1323975" y="1800225"/>
          <a:ext cx="65960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4</xdr:col>
      <xdr:colOff>211931</xdr:colOff>
      <xdr:row>7</xdr:row>
      <xdr:rowOff>142875</xdr:rowOff>
    </xdr:to>
    <xdr:sp macro="" textlink="">
      <xdr:nvSpPr>
        <xdr:cNvPr id="1575" name="Text Box 771"/>
        <xdr:cNvSpPr txBox="1">
          <a:spLocks noChangeArrowheads="1"/>
        </xdr:cNvSpPr>
      </xdr:nvSpPr>
      <xdr:spPr bwMode="auto">
        <a:xfrm>
          <a:off x="1323975" y="1800225"/>
          <a:ext cx="65960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4</xdr:col>
      <xdr:colOff>211931</xdr:colOff>
      <xdr:row>7</xdr:row>
      <xdr:rowOff>142875</xdr:rowOff>
    </xdr:to>
    <xdr:sp macro="" textlink="">
      <xdr:nvSpPr>
        <xdr:cNvPr id="1576" name="Text Box 771"/>
        <xdr:cNvSpPr txBox="1">
          <a:spLocks noChangeArrowheads="1"/>
        </xdr:cNvSpPr>
      </xdr:nvSpPr>
      <xdr:spPr bwMode="auto">
        <a:xfrm>
          <a:off x="1323975" y="1800225"/>
          <a:ext cx="65960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4</xdr:col>
      <xdr:colOff>211931</xdr:colOff>
      <xdr:row>7</xdr:row>
      <xdr:rowOff>142875</xdr:rowOff>
    </xdr:to>
    <xdr:sp macro="" textlink="">
      <xdr:nvSpPr>
        <xdr:cNvPr id="1577" name="Text Box 771"/>
        <xdr:cNvSpPr txBox="1">
          <a:spLocks noChangeArrowheads="1"/>
        </xdr:cNvSpPr>
      </xdr:nvSpPr>
      <xdr:spPr bwMode="auto">
        <a:xfrm>
          <a:off x="1323975" y="1800225"/>
          <a:ext cx="65960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578" name="Text Box 38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579" name="Text Box 38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580" name="Text Box 38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581" name="Text Box 39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582" name="Text Box 39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583" name="Text Box 39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584" name="Text Box 39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585" name="Text Box 39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586" name="Text Box 39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587" name="Text Box 39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588" name="Text Box 39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589" name="Text Box 39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590" name="Text Box 39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591" name="Text Box 40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592" name="Text Box 40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593" name="Text Box 40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594" name="Text Box 40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595" name="Text Box 40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596" name="Text Box 40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597" name="Text Box 40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598" name="Text Box 40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599" name="Text Box 40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00" name="Text Box 40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01" name="Text Box 41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02" name="Text Box 41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03" name="Text Box 41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04" name="Text Box 41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05" name="Text Box 41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06" name="Text Box 41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07" name="Text Box 41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08" name="Text Box 41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09" name="Text Box 41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10" name="Text Box 41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11" name="Text Box 42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12" name="Text Box 42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13" name="Text Box 42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14" name="Text Box 42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15" name="Text Box 42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16" name="Text Box 42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17" name="Text Box 42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18" name="Text Box 42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19" name="Text Box 42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20" name="Text Box 42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21" name="Text Box 43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22" name="Text Box 43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23" name="Text Box 43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24" name="Text Box 43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25" name="Text Box 43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26" name="Text Box 43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27" name="Text Box 43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28" name="Text Box 43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29" name="Text Box 43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30" name="Text Box 43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31" name="Text Box 44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32" name="Text Box 44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33" name="Text Box 44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34" name="Text Box 44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35" name="Text Box 44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36" name="Text Box 44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37" name="Text Box 44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38" name="Text Box 44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39" name="Text Box 44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40" name="Text Box 44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41" name="Text Box 45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42" name="Text Box 45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43" name="Text Box 45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44" name="Text Box 45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45" name="Text Box 45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46" name="Text Box 45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47" name="Text Box 45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48" name="Text Box 45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49" name="Text Box 45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50" name="Text Box 45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51" name="Text Box 46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52" name="Text Box 46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53" name="Text Box 46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54" name="Text Box 46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55" name="Text Box 46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56" name="Text Box 46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57" name="Text Box 46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58" name="Text Box 46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59" name="Text Box 46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60" name="Text Box 46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61" name="Text Box 47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62" name="Text Box 47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63" name="Text Box 47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64" name="Text Box 47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65" name="Text Box 47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66" name="Text Box 47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67" name="Text Box 47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68" name="Text Box 47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69" name="Text Box 47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70" name="Text Box 47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71" name="Text Box 48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72" name="Text Box 48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73" name="Text Box 48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74" name="Text Box 48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75" name="Text Box 48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76" name="Text Box 48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77" name="Text Box 48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78" name="Text Box 48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79" name="Text Box 48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80" name="Text Box 48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81" name="Text Box 49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82" name="Text Box 49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83" name="Text Box 49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84" name="Text Box 49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85" name="Text Box 49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86" name="Text Box 49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87" name="Text Box 49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88" name="Text Box 49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89" name="Text Box 49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90" name="Text Box 49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91" name="Text Box 50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92" name="Text Box 50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93" name="Text Box 50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94" name="Text Box 50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95" name="Text Box 50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96" name="Text Box 50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97" name="Text Box 50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98" name="Text Box 50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699" name="Text Box 50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00" name="Text Box 50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01" name="Text Box 51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02" name="Text Box 51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03" name="Text Box 51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04" name="Text Box 51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05" name="Text Box 51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06" name="Text Box 51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07" name="Text Box 51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08" name="Text Box 51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09" name="Text Box 51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10" name="Text Box 51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11" name="Text Box 52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12" name="Text Box 52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13" name="Text Box 52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14" name="Text Box 52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15" name="Text Box 52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16" name="Text Box 52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17" name="Text Box 52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18" name="Text Box 52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19" name="Text Box 52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20" name="Text Box 52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21" name="Text Box 53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22" name="Text Box 53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23" name="Text Box 53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24" name="Text Box 53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25" name="Text Box 53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26" name="Text Box 53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27" name="Text Box 53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28" name="Text Box 53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29" name="Text Box 53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30" name="Text Box 53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31" name="Text Box 54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32" name="Text Box 54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33" name="Text Box 54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34" name="Text Box 54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35" name="Text Box 54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36" name="Text Box 54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37" name="Text Box 54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38" name="Text Box 54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39" name="Text Box 54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40" name="Text Box 54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41" name="Text Box 55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42" name="Text Box 55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43" name="Text Box 55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44" name="Text Box 55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45" name="Text Box 55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46" name="Text Box 55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47" name="Text Box 55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48" name="Text Box 55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49" name="Text Box 55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50" name="Text Box 55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51" name="Text Box 56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52" name="Text Box 56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53" name="Text Box 56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54" name="Text Box 56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55" name="Text Box 56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56" name="Text Box 56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57" name="Text Box 56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58" name="Text Box 56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59" name="Text Box 56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60" name="Text Box 56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61" name="Text Box 57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62" name="Text Box 57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63" name="Text Box 57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64" name="Text Box 57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65" name="Text Box 57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66" name="Text Box 57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67" name="Text Box 57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68" name="Text Box 57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69" name="Text Box 57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70" name="Text Box 57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71" name="Text Box 58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72" name="Text Box 58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73" name="Text Box 58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74" name="Text Box 58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75" name="Text Box 58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76" name="Text Box 58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77" name="Text Box 58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78" name="Text Box 58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79" name="Text Box 58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80" name="Text Box 58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81" name="Text Box 59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82" name="Text Box 59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83" name="Text Box 59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84" name="Text Box 59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85" name="Text Box 59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86" name="Text Box 59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87" name="Text Box 59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88" name="Text Box 59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89" name="Text Box 59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90" name="Text Box 59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91" name="Text Box 60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92" name="Text Box 60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93" name="Text Box 60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94" name="Text Box 60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95" name="Text Box 60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96" name="Text Box 60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97" name="Text Box 60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98" name="Text Box 60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799" name="Text Box 60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00" name="Text Box 60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01" name="Text Box 61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02" name="Text Box 61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03" name="Text Box 61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04" name="Text Box 61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05" name="Text Box 61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06" name="Text Box 61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07" name="Text Box 61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08" name="Text Box 61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09" name="Text Box 61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10" name="Text Box 61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11" name="Text Box 62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12" name="Text Box 62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13" name="Text Box 62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14" name="Text Box 62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15" name="Text Box 62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16" name="Text Box 62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17" name="Text Box 62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18" name="Text Box 62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19" name="Text Box 62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20" name="Text Box 62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21" name="Text Box 63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22" name="Text Box 63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23" name="Text Box 63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24" name="Text Box 63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25" name="Text Box 63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26" name="Text Box 63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27" name="Text Box 63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28" name="Text Box 63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29" name="Text Box 63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30" name="Text Box 63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31" name="Text Box 64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32" name="Text Box 64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33" name="Text Box 64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34" name="Text Box 64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35" name="Text Box 64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36" name="Text Box 64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37" name="Text Box 64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38" name="Text Box 64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39" name="Text Box 64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40" name="Text Box 64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41" name="Text Box 65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42" name="Text Box 65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43" name="Text Box 65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44" name="Text Box 65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45" name="Text Box 65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46" name="Text Box 65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47" name="Text Box 65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48" name="Text Box 65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49" name="Text Box 65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50" name="Text Box 65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51" name="Text Box 66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52" name="Text Box 66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53" name="Text Box 66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54" name="Text Box 66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55" name="Text Box 66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56" name="Text Box 66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57" name="Text Box 66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58" name="Text Box 66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59" name="Text Box 66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60" name="Text Box 66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61" name="Text Box 67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62" name="Text Box 67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63" name="Text Box 67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64" name="Text Box 67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65" name="Text Box 67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66" name="Text Box 67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67" name="Text Box 67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68" name="Text Box 67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69" name="Text Box 67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70" name="Text Box 67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71" name="Text Box 68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72" name="Text Box 68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73" name="Text Box 68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74" name="Text Box 68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75" name="Text Box 68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76" name="Text Box 68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77" name="Text Box 68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78" name="Text Box 68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79" name="Text Box 68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80" name="Text Box 68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81" name="Text Box 69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82" name="Text Box 69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83" name="Text Box 69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84" name="Text Box 69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85" name="Text Box 69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86" name="Text Box 69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87" name="Text Box 69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88" name="Text Box 69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89" name="Text Box 69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90" name="Text Box 69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91" name="Text Box 70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92" name="Text Box 70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93" name="Text Box 70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94" name="Text Box 70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95" name="Text Box 70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96" name="Text Box 70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97" name="Text Box 70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98" name="Text Box 70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899" name="Text Box 70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00" name="Text Box 70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01" name="Text Box 71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02" name="Text Box 71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03" name="Text Box 71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04" name="Text Box 71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05" name="Text Box 71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06" name="Text Box 71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07" name="Text Box 71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08" name="Text Box 71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09" name="Text Box 71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10" name="Text Box 71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11" name="Text Box 72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12" name="Text Box 72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13" name="Text Box 72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14" name="Text Box 72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15" name="Text Box 72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16" name="Text Box 72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17" name="Text Box 72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18" name="Text Box 72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19" name="Text Box 72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20" name="Text Box 72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21" name="Text Box 73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22" name="Text Box 73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23" name="Text Box 73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24" name="Text Box 73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25" name="Text Box 73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26" name="Text Box 73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27" name="Text Box 73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28" name="Text Box 73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29" name="Text Box 73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30" name="Text Box 73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31" name="Text Box 74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32" name="Text Box 74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33" name="Text Box 74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34" name="Text Box 74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35" name="Text Box 74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36" name="Text Box 74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37" name="Text Box 74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38" name="Text Box 74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39" name="Text Box 74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40" name="Text Box 74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41" name="Text Box 75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42" name="Text Box 75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43" name="Text Box 75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44" name="Text Box 75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45" name="Text Box 75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46" name="Text Box 75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47" name="Text Box 75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48" name="Text Box 75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49" name="Text Box 75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50" name="Text Box 75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51" name="Text Box 76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52" name="Text Box 76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53" name="Text Box 76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54" name="Text Box 76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55" name="Text Box 76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56" name="Text Box 76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57" name="Text Box 76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58" name="Text Box 76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59" name="Text Box 76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60" name="Text Box 76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61" name="Text Box 77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62" name="Text Box 77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209550</xdr:colOff>
      <xdr:row>117</xdr:row>
      <xdr:rowOff>0</xdr:rowOff>
    </xdr:from>
    <xdr:to>
      <xdr:col>4</xdr:col>
      <xdr:colOff>428625</xdr:colOff>
      <xdr:row>117</xdr:row>
      <xdr:rowOff>142875</xdr:rowOff>
    </xdr:to>
    <xdr:sp macro="" textlink="">
      <xdr:nvSpPr>
        <xdr:cNvPr id="1963" name="Text Box 772"/>
        <xdr:cNvSpPr txBox="1">
          <a:spLocks noChangeArrowheads="1"/>
        </xdr:cNvSpPr>
      </xdr:nvSpPr>
      <xdr:spPr bwMode="auto">
        <a:xfrm>
          <a:off x="1981200" y="885825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4</xdr:col>
      <xdr:colOff>21291</xdr:colOff>
      <xdr:row>117</xdr:row>
      <xdr:rowOff>142875</xdr:rowOff>
    </xdr:to>
    <xdr:sp macro="" textlink="">
      <xdr:nvSpPr>
        <xdr:cNvPr id="1964" name="Text Box 771"/>
        <xdr:cNvSpPr txBox="1">
          <a:spLocks noChangeArrowheads="1"/>
        </xdr:cNvSpPr>
      </xdr:nvSpPr>
      <xdr:spPr bwMode="auto">
        <a:xfrm>
          <a:off x="1323975" y="8858250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4</xdr:col>
      <xdr:colOff>21291</xdr:colOff>
      <xdr:row>117</xdr:row>
      <xdr:rowOff>142875</xdr:rowOff>
    </xdr:to>
    <xdr:sp macro="" textlink="">
      <xdr:nvSpPr>
        <xdr:cNvPr id="1965" name="Text Box 771"/>
        <xdr:cNvSpPr txBox="1">
          <a:spLocks noChangeArrowheads="1"/>
        </xdr:cNvSpPr>
      </xdr:nvSpPr>
      <xdr:spPr bwMode="auto">
        <a:xfrm>
          <a:off x="1323975" y="8858250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4</xdr:col>
      <xdr:colOff>21291</xdr:colOff>
      <xdr:row>117</xdr:row>
      <xdr:rowOff>142875</xdr:rowOff>
    </xdr:to>
    <xdr:sp macro="" textlink="">
      <xdr:nvSpPr>
        <xdr:cNvPr id="1966" name="Text Box 771"/>
        <xdr:cNvSpPr txBox="1">
          <a:spLocks noChangeArrowheads="1"/>
        </xdr:cNvSpPr>
      </xdr:nvSpPr>
      <xdr:spPr bwMode="auto">
        <a:xfrm>
          <a:off x="1323975" y="8858250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4</xdr:col>
      <xdr:colOff>21291</xdr:colOff>
      <xdr:row>117</xdr:row>
      <xdr:rowOff>142875</xdr:rowOff>
    </xdr:to>
    <xdr:sp macro="" textlink="">
      <xdr:nvSpPr>
        <xdr:cNvPr id="1967" name="Text Box 771"/>
        <xdr:cNvSpPr txBox="1">
          <a:spLocks noChangeArrowheads="1"/>
        </xdr:cNvSpPr>
      </xdr:nvSpPr>
      <xdr:spPr bwMode="auto">
        <a:xfrm>
          <a:off x="1323975" y="8858250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4</xdr:col>
      <xdr:colOff>21291</xdr:colOff>
      <xdr:row>117</xdr:row>
      <xdr:rowOff>142875</xdr:rowOff>
    </xdr:to>
    <xdr:sp macro="" textlink="">
      <xdr:nvSpPr>
        <xdr:cNvPr id="1968" name="Text Box 771"/>
        <xdr:cNvSpPr txBox="1">
          <a:spLocks noChangeArrowheads="1"/>
        </xdr:cNvSpPr>
      </xdr:nvSpPr>
      <xdr:spPr bwMode="auto">
        <a:xfrm>
          <a:off x="1323975" y="8858250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4</xdr:col>
      <xdr:colOff>21291</xdr:colOff>
      <xdr:row>117</xdr:row>
      <xdr:rowOff>142875</xdr:rowOff>
    </xdr:to>
    <xdr:sp macro="" textlink="">
      <xdr:nvSpPr>
        <xdr:cNvPr id="1969" name="Text Box 771"/>
        <xdr:cNvSpPr txBox="1">
          <a:spLocks noChangeArrowheads="1"/>
        </xdr:cNvSpPr>
      </xdr:nvSpPr>
      <xdr:spPr bwMode="auto">
        <a:xfrm>
          <a:off x="1323975" y="8858250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4</xdr:col>
      <xdr:colOff>21291</xdr:colOff>
      <xdr:row>117</xdr:row>
      <xdr:rowOff>142875</xdr:rowOff>
    </xdr:to>
    <xdr:sp macro="" textlink="">
      <xdr:nvSpPr>
        <xdr:cNvPr id="1970" name="Text Box 771"/>
        <xdr:cNvSpPr txBox="1">
          <a:spLocks noChangeArrowheads="1"/>
        </xdr:cNvSpPr>
      </xdr:nvSpPr>
      <xdr:spPr bwMode="auto">
        <a:xfrm>
          <a:off x="1323975" y="8858250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4</xdr:col>
      <xdr:colOff>21291</xdr:colOff>
      <xdr:row>117</xdr:row>
      <xdr:rowOff>142875</xdr:rowOff>
    </xdr:to>
    <xdr:sp macro="" textlink="">
      <xdr:nvSpPr>
        <xdr:cNvPr id="1971" name="Text Box 771"/>
        <xdr:cNvSpPr txBox="1">
          <a:spLocks noChangeArrowheads="1"/>
        </xdr:cNvSpPr>
      </xdr:nvSpPr>
      <xdr:spPr bwMode="auto">
        <a:xfrm>
          <a:off x="1323975" y="8858250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72" name="Text Box 38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73" name="Text Box 38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74" name="Text Box 38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75" name="Text Box 39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76" name="Text Box 39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77" name="Text Box 39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78" name="Text Box 39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79" name="Text Box 39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80" name="Text Box 39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81" name="Text Box 39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82" name="Text Box 39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83" name="Text Box 39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84" name="Text Box 39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85" name="Text Box 40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86" name="Text Box 40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87" name="Text Box 40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88" name="Text Box 40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89" name="Text Box 40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90" name="Text Box 40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91" name="Text Box 40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92" name="Text Box 40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93" name="Text Box 40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94" name="Text Box 40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95" name="Text Box 41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96" name="Text Box 41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97" name="Text Box 41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98" name="Text Box 41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1999" name="Text Box 41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00" name="Text Box 41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01" name="Text Box 41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02" name="Text Box 41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03" name="Text Box 41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04" name="Text Box 41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05" name="Text Box 42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06" name="Text Box 42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07" name="Text Box 42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08" name="Text Box 42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09" name="Text Box 42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10" name="Text Box 42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11" name="Text Box 42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12" name="Text Box 42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13" name="Text Box 42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14" name="Text Box 42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15" name="Text Box 43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16" name="Text Box 43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17" name="Text Box 43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18" name="Text Box 43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19" name="Text Box 43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20" name="Text Box 43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21" name="Text Box 43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22" name="Text Box 43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23" name="Text Box 43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24" name="Text Box 43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25" name="Text Box 44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26" name="Text Box 44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27" name="Text Box 44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28" name="Text Box 44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29" name="Text Box 44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30" name="Text Box 44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31" name="Text Box 44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32" name="Text Box 44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33" name="Text Box 44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34" name="Text Box 44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35" name="Text Box 45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36" name="Text Box 45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37" name="Text Box 45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38" name="Text Box 45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39" name="Text Box 45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40" name="Text Box 45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41" name="Text Box 45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42" name="Text Box 45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43" name="Text Box 45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44" name="Text Box 45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45" name="Text Box 46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46" name="Text Box 46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47" name="Text Box 46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48" name="Text Box 46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49" name="Text Box 46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50" name="Text Box 46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51" name="Text Box 46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52" name="Text Box 46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53" name="Text Box 46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54" name="Text Box 46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55" name="Text Box 47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56" name="Text Box 47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57" name="Text Box 47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58" name="Text Box 47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59" name="Text Box 47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60" name="Text Box 47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61" name="Text Box 47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62" name="Text Box 47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63" name="Text Box 47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64" name="Text Box 47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65" name="Text Box 48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66" name="Text Box 48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67" name="Text Box 48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68" name="Text Box 48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69" name="Text Box 48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70" name="Text Box 48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71" name="Text Box 48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72" name="Text Box 48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73" name="Text Box 48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74" name="Text Box 48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75" name="Text Box 49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76" name="Text Box 49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77" name="Text Box 49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78" name="Text Box 49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79" name="Text Box 49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80" name="Text Box 49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81" name="Text Box 49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82" name="Text Box 49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83" name="Text Box 49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84" name="Text Box 49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85" name="Text Box 50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86" name="Text Box 50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87" name="Text Box 50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88" name="Text Box 50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89" name="Text Box 50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90" name="Text Box 50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91" name="Text Box 50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92" name="Text Box 50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93" name="Text Box 50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94" name="Text Box 50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95" name="Text Box 51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96" name="Text Box 51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97" name="Text Box 51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98" name="Text Box 51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099" name="Text Box 51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00" name="Text Box 51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01" name="Text Box 51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02" name="Text Box 51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03" name="Text Box 51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04" name="Text Box 51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05" name="Text Box 52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06" name="Text Box 52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07" name="Text Box 52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08" name="Text Box 52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09" name="Text Box 52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10" name="Text Box 52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11" name="Text Box 52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12" name="Text Box 52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13" name="Text Box 52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14" name="Text Box 52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15" name="Text Box 53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16" name="Text Box 53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17" name="Text Box 53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18" name="Text Box 53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19" name="Text Box 53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20" name="Text Box 53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21" name="Text Box 53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22" name="Text Box 53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23" name="Text Box 53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24" name="Text Box 53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25" name="Text Box 54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26" name="Text Box 54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27" name="Text Box 54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28" name="Text Box 54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29" name="Text Box 54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30" name="Text Box 54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31" name="Text Box 54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32" name="Text Box 54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33" name="Text Box 54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34" name="Text Box 54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35" name="Text Box 55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36" name="Text Box 55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37" name="Text Box 55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38" name="Text Box 55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39" name="Text Box 55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40" name="Text Box 55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41" name="Text Box 55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42" name="Text Box 55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43" name="Text Box 55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44" name="Text Box 55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45" name="Text Box 56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46" name="Text Box 56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47" name="Text Box 56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48" name="Text Box 56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49" name="Text Box 56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50" name="Text Box 56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51" name="Text Box 56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52" name="Text Box 56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53" name="Text Box 56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54" name="Text Box 56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55" name="Text Box 57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56" name="Text Box 57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57" name="Text Box 57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58" name="Text Box 57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59" name="Text Box 57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60" name="Text Box 57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61" name="Text Box 57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62" name="Text Box 57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63" name="Text Box 57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64" name="Text Box 57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65" name="Text Box 58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66" name="Text Box 58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67" name="Text Box 58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68" name="Text Box 58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69" name="Text Box 58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70" name="Text Box 58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71" name="Text Box 58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72" name="Text Box 58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73" name="Text Box 58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74" name="Text Box 58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75" name="Text Box 59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76" name="Text Box 59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77" name="Text Box 59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78" name="Text Box 59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79" name="Text Box 59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80" name="Text Box 59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81" name="Text Box 59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82" name="Text Box 59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83" name="Text Box 59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84" name="Text Box 59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85" name="Text Box 60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86" name="Text Box 60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87" name="Text Box 60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88" name="Text Box 60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89" name="Text Box 60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90" name="Text Box 60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91" name="Text Box 60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92" name="Text Box 60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93" name="Text Box 60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94" name="Text Box 60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95" name="Text Box 61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96" name="Text Box 61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97" name="Text Box 61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98" name="Text Box 61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199" name="Text Box 61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00" name="Text Box 61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01" name="Text Box 61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02" name="Text Box 61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03" name="Text Box 61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04" name="Text Box 61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05" name="Text Box 62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06" name="Text Box 62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07" name="Text Box 62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08" name="Text Box 62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09" name="Text Box 62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10" name="Text Box 62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11" name="Text Box 62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12" name="Text Box 62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13" name="Text Box 62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14" name="Text Box 62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15" name="Text Box 63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16" name="Text Box 63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17" name="Text Box 63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18" name="Text Box 63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19" name="Text Box 63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20" name="Text Box 63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21" name="Text Box 63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22" name="Text Box 63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23" name="Text Box 63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24" name="Text Box 63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25" name="Text Box 64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26" name="Text Box 64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27" name="Text Box 64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28" name="Text Box 64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29" name="Text Box 64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30" name="Text Box 64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31" name="Text Box 64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32" name="Text Box 64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33" name="Text Box 64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34" name="Text Box 64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35" name="Text Box 65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36" name="Text Box 65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37" name="Text Box 65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38" name="Text Box 65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39" name="Text Box 65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40" name="Text Box 65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41" name="Text Box 65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42" name="Text Box 65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43" name="Text Box 65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44" name="Text Box 65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45" name="Text Box 66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46" name="Text Box 66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47" name="Text Box 66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48" name="Text Box 66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49" name="Text Box 66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50" name="Text Box 66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51" name="Text Box 66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52" name="Text Box 66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53" name="Text Box 66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54" name="Text Box 66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55" name="Text Box 67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56" name="Text Box 67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57" name="Text Box 67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58" name="Text Box 67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59" name="Text Box 67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60" name="Text Box 67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61" name="Text Box 67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62" name="Text Box 67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63" name="Text Box 67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64" name="Text Box 67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65" name="Text Box 68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66" name="Text Box 68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67" name="Text Box 68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68" name="Text Box 68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69" name="Text Box 68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70" name="Text Box 68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71" name="Text Box 68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72" name="Text Box 68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73" name="Text Box 68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74" name="Text Box 68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75" name="Text Box 69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76" name="Text Box 69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77" name="Text Box 69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78" name="Text Box 69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79" name="Text Box 69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80" name="Text Box 69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81" name="Text Box 69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82" name="Text Box 69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83" name="Text Box 69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84" name="Text Box 69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85" name="Text Box 70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86" name="Text Box 70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87" name="Text Box 70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88" name="Text Box 70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89" name="Text Box 70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90" name="Text Box 70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91" name="Text Box 70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92" name="Text Box 70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93" name="Text Box 70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94" name="Text Box 70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95" name="Text Box 71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96" name="Text Box 71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97" name="Text Box 71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98" name="Text Box 71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299" name="Text Box 71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300" name="Text Box 71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301" name="Text Box 71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302" name="Text Box 71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303" name="Text Box 71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304" name="Text Box 71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305" name="Text Box 72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306" name="Text Box 72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307" name="Text Box 72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308" name="Text Box 72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309" name="Text Box 72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310" name="Text Box 72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311" name="Text Box 72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312" name="Text Box 72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313" name="Text Box 72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314" name="Text Box 72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315" name="Text Box 73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316" name="Text Box 73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317" name="Text Box 73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318" name="Text Box 73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319" name="Text Box 73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320" name="Text Box 73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321" name="Text Box 73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322" name="Text Box 73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323" name="Text Box 73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324" name="Text Box 73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325" name="Text Box 74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326" name="Text Box 74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327" name="Text Box 74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328" name="Text Box 74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329" name="Text Box 74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330" name="Text Box 74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331" name="Text Box 74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332" name="Text Box 74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333" name="Text Box 74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334" name="Text Box 74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335" name="Text Box 75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336" name="Text Box 75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337" name="Text Box 75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338" name="Text Box 75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339" name="Text Box 75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340" name="Text Box 75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341" name="Text Box 75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342" name="Text Box 75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343" name="Text Box 75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344" name="Text Box 75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345" name="Text Box 76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346" name="Text Box 76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347" name="Text Box 762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348" name="Text Box 763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349" name="Text Box 764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350" name="Text Box 765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351" name="Text Box 766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352" name="Text Box 767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353" name="Text Box 768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354" name="Text Box 769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355" name="Text Box 770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104775</xdr:colOff>
      <xdr:row>117</xdr:row>
      <xdr:rowOff>142875</xdr:rowOff>
    </xdr:to>
    <xdr:sp macro="" textlink="">
      <xdr:nvSpPr>
        <xdr:cNvPr id="2356" name="Text Box 771"/>
        <xdr:cNvSpPr txBox="1">
          <a:spLocks noChangeArrowheads="1"/>
        </xdr:cNvSpPr>
      </xdr:nvSpPr>
      <xdr:spPr bwMode="auto">
        <a:xfrm>
          <a:off x="1771650" y="88582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209550</xdr:colOff>
      <xdr:row>117</xdr:row>
      <xdr:rowOff>0</xdr:rowOff>
    </xdr:from>
    <xdr:to>
      <xdr:col>4</xdr:col>
      <xdr:colOff>428625</xdr:colOff>
      <xdr:row>117</xdr:row>
      <xdr:rowOff>142875</xdr:rowOff>
    </xdr:to>
    <xdr:sp macro="" textlink="">
      <xdr:nvSpPr>
        <xdr:cNvPr id="2357" name="Text Box 772"/>
        <xdr:cNvSpPr txBox="1">
          <a:spLocks noChangeArrowheads="1"/>
        </xdr:cNvSpPr>
      </xdr:nvSpPr>
      <xdr:spPr bwMode="auto">
        <a:xfrm>
          <a:off x="1981200" y="885825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4</xdr:col>
      <xdr:colOff>21291</xdr:colOff>
      <xdr:row>117</xdr:row>
      <xdr:rowOff>142875</xdr:rowOff>
    </xdr:to>
    <xdr:sp macro="" textlink="">
      <xdr:nvSpPr>
        <xdr:cNvPr id="2358" name="Text Box 771"/>
        <xdr:cNvSpPr txBox="1">
          <a:spLocks noChangeArrowheads="1"/>
        </xdr:cNvSpPr>
      </xdr:nvSpPr>
      <xdr:spPr bwMode="auto">
        <a:xfrm>
          <a:off x="1323975" y="8858250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4</xdr:col>
      <xdr:colOff>21291</xdr:colOff>
      <xdr:row>117</xdr:row>
      <xdr:rowOff>142875</xdr:rowOff>
    </xdr:to>
    <xdr:sp macro="" textlink="">
      <xdr:nvSpPr>
        <xdr:cNvPr id="2359" name="Text Box 771"/>
        <xdr:cNvSpPr txBox="1">
          <a:spLocks noChangeArrowheads="1"/>
        </xdr:cNvSpPr>
      </xdr:nvSpPr>
      <xdr:spPr bwMode="auto">
        <a:xfrm>
          <a:off x="1323975" y="8858250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4</xdr:col>
      <xdr:colOff>21291</xdr:colOff>
      <xdr:row>117</xdr:row>
      <xdr:rowOff>142875</xdr:rowOff>
    </xdr:to>
    <xdr:sp macro="" textlink="">
      <xdr:nvSpPr>
        <xdr:cNvPr id="2360" name="Text Box 771"/>
        <xdr:cNvSpPr txBox="1">
          <a:spLocks noChangeArrowheads="1"/>
        </xdr:cNvSpPr>
      </xdr:nvSpPr>
      <xdr:spPr bwMode="auto">
        <a:xfrm>
          <a:off x="1323975" y="8858250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4</xdr:col>
      <xdr:colOff>21291</xdr:colOff>
      <xdr:row>117</xdr:row>
      <xdr:rowOff>142875</xdr:rowOff>
    </xdr:to>
    <xdr:sp macro="" textlink="">
      <xdr:nvSpPr>
        <xdr:cNvPr id="2361" name="Text Box 771"/>
        <xdr:cNvSpPr txBox="1">
          <a:spLocks noChangeArrowheads="1"/>
        </xdr:cNvSpPr>
      </xdr:nvSpPr>
      <xdr:spPr bwMode="auto">
        <a:xfrm>
          <a:off x="1323975" y="8858250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4</xdr:col>
      <xdr:colOff>21291</xdr:colOff>
      <xdr:row>117</xdr:row>
      <xdr:rowOff>142875</xdr:rowOff>
    </xdr:to>
    <xdr:sp macro="" textlink="">
      <xdr:nvSpPr>
        <xdr:cNvPr id="2362" name="Text Box 771"/>
        <xdr:cNvSpPr txBox="1">
          <a:spLocks noChangeArrowheads="1"/>
        </xdr:cNvSpPr>
      </xdr:nvSpPr>
      <xdr:spPr bwMode="auto">
        <a:xfrm>
          <a:off x="1323975" y="8858250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4</xdr:col>
      <xdr:colOff>21291</xdr:colOff>
      <xdr:row>117</xdr:row>
      <xdr:rowOff>142875</xdr:rowOff>
    </xdr:to>
    <xdr:sp macro="" textlink="">
      <xdr:nvSpPr>
        <xdr:cNvPr id="2363" name="Text Box 771"/>
        <xdr:cNvSpPr txBox="1">
          <a:spLocks noChangeArrowheads="1"/>
        </xdr:cNvSpPr>
      </xdr:nvSpPr>
      <xdr:spPr bwMode="auto">
        <a:xfrm>
          <a:off x="1323975" y="8858250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4</xdr:col>
      <xdr:colOff>21291</xdr:colOff>
      <xdr:row>117</xdr:row>
      <xdr:rowOff>142875</xdr:rowOff>
    </xdr:to>
    <xdr:sp macro="" textlink="">
      <xdr:nvSpPr>
        <xdr:cNvPr id="2364" name="Text Box 771"/>
        <xdr:cNvSpPr txBox="1">
          <a:spLocks noChangeArrowheads="1"/>
        </xdr:cNvSpPr>
      </xdr:nvSpPr>
      <xdr:spPr bwMode="auto">
        <a:xfrm>
          <a:off x="1323975" y="8858250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4</xdr:col>
      <xdr:colOff>21291</xdr:colOff>
      <xdr:row>117</xdr:row>
      <xdr:rowOff>142875</xdr:rowOff>
    </xdr:to>
    <xdr:sp macro="" textlink="">
      <xdr:nvSpPr>
        <xdr:cNvPr id="2365" name="Text Box 771"/>
        <xdr:cNvSpPr txBox="1">
          <a:spLocks noChangeArrowheads="1"/>
        </xdr:cNvSpPr>
      </xdr:nvSpPr>
      <xdr:spPr bwMode="auto">
        <a:xfrm>
          <a:off x="1323975" y="8858250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366" name="Text Box 38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367" name="Text Box 38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368" name="Text Box 38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369" name="Text Box 39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370" name="Text Box 39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371" name="Text Box 39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372" name="Text Box 39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373" name="Text Box 39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374" name="Text Box 39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375" name="Text Box 39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376" name="Text Box 39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377" name="Text Box 39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378" name="Text Box 39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379" name="Text Box 40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380" name="Text Box 40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381" name="Text Box 40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382" name="Text Box 40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383" name="Text Box 40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384" name="Text Box 40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385" name="Text Box 40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386" name="Text Box 40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387" name="Text Box 40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388" name="Text Box 40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389" name="Text Box 41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390" name="Text Box 41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391" name="Text Box 41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392" name="Text Box 41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393" name="Text Box 41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394" name="Text Box 41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395" name="Text Box 41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396" name="Text Box 41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397" name="Text Box 41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398" name="Text Box 41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399" name="Text Box 42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00" name="Text Box 42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01" name="Text Box 42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02" name="Text Box 42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03" name="Text Box 42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04" name="Text Box 42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05" name="Text Box 42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06" name="Text Box 42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07" name="Text Box 42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08" name="Text Box 42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09" name="Text Box 43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10" name="Text Box 43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11" name="Text Box 43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12" name="Text Box 43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13" name="Text Box 43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14" name="Text Box 43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15" name="Text Box 43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16" name="Text Box 43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17" name="Text Box 43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18" name="Text Box 43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19" name="Text Box 44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20" name="Text Box 44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21" name="Text Box 44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22" name="Text Box 44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23" name="Text Box 44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24" name="Text Box 44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25" name="Text Box 44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26" name="Text Box 44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27" name="Text Box 44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28" name="Text Box 44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29" name="Text Box 45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30" name="Text Box 45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31" name="Text Box 45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32" name="Text Box 45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33" name="Text Box 45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34" name="Text Box 45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35" name="Text Box 45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36" name="Text Box 45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37" name="Text Box 45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38" name="Text Box 45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39" name="Text Box 46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40" name="Text Box 46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41" name="Text Box 46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42" name="Text Box 46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43" name="Text Box 46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44" name="Text Box 46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45" name="Text Box 46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46" name="Text Box 46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47" name="Text Box 46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48" name="Text Box 46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49" name="Text Box 47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50" name="Text Box 47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51" name="Text Box 47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52" name="Text Box 47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53" name="Text Box 47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54" name="Text Box 47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55" name="Text Box 47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56" name="Text Box 47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57" name="Text Box 47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58" name="Text Box 47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59" name="Text Box 48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60" name="Text Box 48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61" name="Text Box 48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62" name="Text Box 48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63" name="Text Box 48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64" name="Text Box 48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65" name="Text Box 48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66" name="Text Box 48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67" name="Text Box 48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68" name="Text Box 48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69" name="Text Box 49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70" name="Text Box 49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71" name="Text Box 49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72" name="Text Box 49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73" name="Text Box 49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74" name="Text Box 49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75" name="Text Box 49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76" name="Text Box 49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77" name="Text Box 49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78" name="Text Box 49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79" name="Text Box 50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80" name="Text Box 50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81" name="Text Box 50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82" name="Text Box 50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83" name="Text Box 50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84" name="Text Box 50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85" name="Text Box 50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86" name="Text Box 50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87" name="Text Box 50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88" name="Text Box 50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89" name="Text Box 51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90" name="Text Box 51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91" name="Text Box 51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92" name="Text Box 51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93" name="Text Box 51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94" name="Text Box 51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95" name="Text Box 51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96" name="Text Box 51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97" name="Text Box 51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98" name="Text Box 51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499" name="Text Box 52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00" name="Text Box 52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01" name="Text Box 52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02" name="Text Box 52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03" name="Text Box 52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04" name="Text Box 52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05" name="Text Box 52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06" name="Text Box 52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07" name="Text Box 52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08" name="Text Box 52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09" name="Text Box 53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10" name="Text Box 53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11" name="Text Box 53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12" name="Text Box 53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13" name="Text Box 53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14" name="Text Box 53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15" name="Text Box 53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16" name="Text Box 53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17" name="Text Box 53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18" name="Text Box 53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19" name="Text Box 54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20" name="Text Box 54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21" name="Text Box 54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22" name="Text Box 54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23" name="Text Box 54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24" name="Text Box 54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25" name="Text Box 54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26" name="Text Box 54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27" name="Text Box 54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28" name="Text Box 54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29" name="Text Box 55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30" name="Text Box 55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31" name="Text Box 55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32" name="Text Box 55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33" name="Text Box 55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34" name="Text Box 55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35" name="Text Box 55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36" name="Text Box 55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37" name="Text Box 55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38" name="Text Box 55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39" name="Text Box 56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40" name="Text Box 56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41" name="Text Box 56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42" name="Text Box 56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43" name="Text Box 56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44" name="Text Box 56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45" name="Text Box 56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46" name="Text Box 56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47" name="Text Box 56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48" name="Text Box 56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49" name="Text Box 57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50" name="Text Box 57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51" name="Text Box 57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52" name="Text Box 57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53" name="Text Box 57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54" name="Text Box 57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55" name="Text Box 57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56" name="Text Box 57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57" name="Text Box 57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58" name="Text Box 57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59" name="Text Box 58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60" name="Text Box 58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61" name="Text Box 58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62" name="Text Box 58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63" name="Text Box 58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64" name="Text Box 58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65" name="Text Box 58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66" name="Text Box 58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67" name="Text Box 58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68" name="Text Box 58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69" name="Text Box 59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70" name="Text Box 59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71" name="Text Box 59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72" name="Text Box 59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73" name="Text Box 59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74" name="Text Box 59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75" name="Text Box 59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76" name="Text Box 59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77" name="Text Box 59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78" name="Text Box 59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79" name="Text Box 60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80" name="Text Box 60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81" name="Text Box 60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82" name="Text Box 60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83" name="Text Box 60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84" name="Text Box 60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85" name="Text Box 60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86" name="Text Box 60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87" name="Text Box 60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88" name="Text Box 60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89" name="Text Box 61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90" name="Text Box 61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91" name="Text Box 61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92" name="Text Box 61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93" name="Text Box 61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94" name="Text Box 61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95" name="Text Box 61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96" name="Text Box 61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97" name="Text Box 61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98" name="Text Box 61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599" name="Text Box 62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00" name="Text Box 62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01" name="Text Box 62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02" name="Text Box 62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03" name="Text Box 62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04" name="Text Box 62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05" name="Text Box 62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06" name="Text Box 62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07" name="Text Box 62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08" name="Text Box 62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09" name="Text Box 63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10" name="Text Box 63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11" name="Text Box 63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12" name="Text Box 63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13" name="Text Box 63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14" name="Text Box 63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15" name="Text Box 63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16" name="Text Box 63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17" name="Text Box 63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18" name="Text Box 63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19" name="Text Box 64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20" name="Text Box 64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21" name="Text Box 64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22" name="Text Box 64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23" name="Text Box 64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24" name="Text Box 64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25" name="Text Box 64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26" name="Text Box 64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27" name="Text Box 64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28" name="Text Box 64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29" name="Text Box 65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30" name="Text Box 65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31" name="Text Box 65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32" name="Text Box 65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33" name="Text Box 65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34" name="Text Box 65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35" name="Text Box 65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36" name="Text Box 65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37" name="Text Box 65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38" name="Text Box 65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39" name="Text Box 66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40" name="Text Box 66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41" name="Text Box 66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42" name="Text Box 66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43" name="Text Box 66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44" name="Text Box 66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45" name="Text Box 66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46" name="Text Box 66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47" name="Text Box 66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48" name="Text Box 66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49" name="Text Box 67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50" name="Text Box 67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51" name="Text Box 67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52" name="Text Box 67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53" name="Text Box 67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54" name="Text Box 67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55" name="Text Box 67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56" name="Text Box 67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57" name="Text Box 67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58" name="Text Box 67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59" name="Text Box 68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60" name="Text Box 68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61" name="Text Box 68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62" name="Text Box 68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63" name="Text Box 68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64" name="Text Box 68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65" name="Text Box 68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66" name="Text Box 68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67" name="Text Box 68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68" name="Text Box 68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69" name="Text Box 69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70" name="Text Box 69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71" name="Text Box 69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72" name="Text Box 69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73" name="Text Box 69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74" name="Text Box 69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75" name="Text Box 69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76" name="Text Box 69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77" name="Text Box 69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78" name="Text Box 69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79" name="Text Box 70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80" name="Text Box 70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81" name="Text Box 70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82" name="Text Box 70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83" name="Text Box 70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84" name="Text Box 70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85" name="Text Box 70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86" name="Text Box 70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87" name="Text Box 70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88" name="Text Box 70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89" name="Text Box 71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90" name="Text Box 71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91" name="Text Box 71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92" name="Text Box 71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93" name="Text Box 71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94" name="Text Box 71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95" name="Text Box 71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96" name="Text Box 71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97" name="Text Box 71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98" name="Text Box 71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699" name="Text Box 72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00" name="Text Box 72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01" name="Text Box 72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02" name="Text Box 72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03" name="Text Box 72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04" name="Text Box 72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05" name="Text Box 72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06" name="Text Box 72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07" name="Text Box 72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08" name="Text Box 72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09" name="Text Box 73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10" name="Text Box 73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11" name="Text Box 73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12" name="Text Box 73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13" name="Text Box 73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14" name="Text Box 73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15" name="Text Box 73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16" name="Text Box 73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17" name="Text Box 73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18" name="Text Box 73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19" name="Text Box 74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20" name="Text Box 74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21" name="Text Box 74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22" name="Text Box 74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23" name="Text Box 74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24" name="Text Box 74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25" name="Text Box 74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26" name="Text Box 74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27" name="Text Box 74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28" name="Text Box 74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29" name="Text Box 75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30" name="Text Box 75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31" name="Text Box 75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32" name="Text Box 75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33" name="Text Box 75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34" name="Text Box 75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35" name="Text Box 75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36" name="Text Box 75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37" name="Text Box 75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38" name="Text Box 75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39" name="Text Box 76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40" name="Text Box 76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41" name="Text Box 76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42" name="Text Box 76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43" name="Text Box 76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44" name="Text Box 76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45" name="Text Box 76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46" name="Text Box 76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47" name="Text Box 76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48" name="Text Box 76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49" name="Text Box 77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50" name="Text Box 77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209550</xdr:colOff>
      <xdr:row>108</xdr:row>
      <xdr:rowOff>0</xdr:rowOff>
    </xdr:from>
    <xdr:to>
      <xdr:col>4</xdr:col>
      <xdr:colOff>428625</xdr:colOff>
      <xdr:row>108</xdr:row>
      <xdr:rowOff>142875</xdr:rowOff>
    </xdr:to>
    <xdr:sp macro="" textlink="">
      <xdr:nvSpPr>
        <xdr:cNvPr id="2751" name="Text Box 772"/>
        <xdr:cNvSpPr txBox="1">
          <a:spLocks noChangeArrowheads="1"/>
        </xdr:cNvSpPr>
      </xdr:nvSpPr>
      <xdr:spPr bwMode="auto">
        <a:xfrm>
          <a:off x="1981200" y="670560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108</xdr:row>
      <xdr:rowOff>0</xdr:rowOff>
    </xdr:from>
    <xdr:to>
      <xdr:col>4</xdr:col>
      <xdr:colOff>21291</xdr:colOff>
      <xdr:row>108</xdr:row>
      <xdr:rowOff>142875</xdr:rowOff>
    </xdr:to>
    <xdr:sp macro="" textlink="">
      <xdr:nvSpPr>
        <xdr:cNvPr id="2752" name="Text Box 771"/>
        <xdr:cNvSpPr txBox="1">
          <a:spLocks noChangeArrowheads="1"/>
        </xdr:cNvSpPr>
      </xdr:nvSpPr>
      <xdr:spPr bwMode="auto">
        <a:xfrm>
          <a:off x="1323975" y="6705600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108</xdr:row>
      <xdr:rowOff>0</xdr:rowOff>
    </xdr:from>
    <xdr:to>
      <xdr:col>4</xdr:col>
      <xdr:colOff>21291</xdr:colOff>
      <xdr:row>108</xdr:row>
      <xdr:rowOff>142875</xdr:rowOff>
    </xdr:to>
    <xdr:sp macro="" textlink="">
      <xdr:nvSpPr>
        <xdr:cNvPr id="2753" name="Text Box 771"/>
        <xdr:cNvSpPr txBox="1">
          <a:spLocks noChangeArrowheads="1"/>
        </xdr:cNvSpPr>
      </xdr:nvSpPr>
      <xdr:spPr bwMode="auto">
        <a:xfrm>
          <a:off x="1323975" y="6705600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108</xdr:row>
      <xdr:rowOff>0</xdr:rowOff>
    </xdr:from>
    <xdr:to>
      <xdr:col>4</xdr:col>
      <xdr:colOff>21291</xdr:colOff>
      <xdr:row>108</xdr:row>
      <xdr:rowOff>142875</xdr:rowOff>
    </xdr:to>
    <xdr:sp macro="" textlink="">
      <xdr:nvSpPr>
        <xdr:cNvPr id="2754" name="Text Box 771"/>
        <xdr:cNvSpPr txBox="1">
          <a:spLocks noChangeArrowheads="1"/>
        </xdr:cNvSpPr>
      </xdr:nvSpPr>
      <xdr:spPr bwMode="auto">
        <a:xfrm>
          <a:off x="1323975" y="6705600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108</xdr:row>
      <xdr:rowOff>0</xdr:rowOff>
    </xdr:from>
    <xdr:to>
      <xdr:col>4</xdr:col>
      <xdr:colOff>21291</xdr:colOff>
      <xdr:row>108</xdr:row>
      <xdr:rowOff>142875</xdr:rowOff>
    </xdr:to>
    <xdr:sp macro="" textlink="">
      <xdr:nvSpPr>
        <xdr:cNvPr id="2755" name="Text Box 771"/>
        <xdr:cNvSpPr txBox="1">
          <a:spLocks noChangeArrowheads="1"/>
        </xdr:cNvSpPr>
      </xdr:nvSpPr>
      <xdr:spPr bwMode="auto">
        <a:xfrm>
          <a:off x="1323975" y="6705600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108</xdr:row>
      <xdr:rowOff>0</xdr:rowOff>
    </xdr:from>
    <xdr:to>
      <xdr:col>4</xdr:col>
      <xdr:colOff>21291</xdr:colOff>
      <xdr:row>108</xdr:row>
      <xdr:rowOff>142875</xdr:rowOff>
    </xdr:to>
    <xdr:sp macro="" textlink="">
      <xdr:nvSpPr>
        <xdr:cNvPr id="2756" name="Text Box 771"/>
        <xdr:cNvSpPr txBox="1">
          <a:spLocks noChangeArrowheads="1"/>
        </xdr:cNvSpPr>
      </xdr:nvSpPr>
      <xdr:spPr bwMode="auto">
        <a:xfrm>
          <a:off x="1323975" y="6705600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108</xdr:row>
      <xdr:rowOff>0</xdr:rowOff>
    </xdr:from>
    <xdr:to>
      <xdr:col>4</xdr:col>
      <xdr:colOff>21291</xdr:colOff>
      <xdr:row>108</xdr:row>
      <xdr:rowOff>142875</xdr:rowOff>
    </xdr:to>
    <xdr:sp macro="" textlink="">
      <xdr:nvSpPr>
        <xdr:cNvPr id="2757" name="Text Box 771"/>
        <xdr:cNvSpPr txBox="1">
          <a:spLocks noChangeArrowheads="1"/>
        </xdr:cNvSpPr>
      </xdr:nvSpPr>
      <xdr:spPr bwMode="auto">
        <a:xfrm>
          <a:off x="1323975" y="6705600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108</xdr:row>
      <xdr:rowOff>0</xdr:rowOff>
    </xdr:from>
    <xdr:to>
      <xdr:col>4</xdr:col>
      <xdr:colOff>21291</xdr:colOff>
      <xdr:row>108</xdr:row>
      <xdr:rowOff>142875</xdr:rowOff>
    </xdr:to>
    <xdr:sp macro="" textlink="">
      <xdr:nvSpPr>
        <xdr:cNvPr id="2758" name="Text Box 771"/>
        <xdr:cNvSpPr txBox="1">
          <a:spLocks noChangeArrowheads="1"/>
        </xdr:cNvSpPr>
      </xdr:nvSpPr>
      <xdr:spPr bwMode="auto">
        <a:xfrm>
          <a:off x="1323975" y="6705600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108</xdr:row>
      <xdr:rowOff>0</xdr:rowOff>
    </xdr:from>
    <xdr:to>
      <xdr:col>4</xdr:col>
      <xdr:colOff>21291</xdr:colOff>
      <xdr:row>108</xdr:row>
      <xdr:rowOff>142875</xdr:rowOff>
    </xdr:to>
    <xdr:sp macro="" textlink="">
      <xdr:nvSpPr>
        <xdr:cNvPr id="2759" name="Text Box 771"/>
        <xdr:cNvSpPr txBox="1">
          <a:spLocks noChangeArrowheads="1"/>
        </xdr:cNvSpPr>
      </xdr:nvSpPr>
      <xdr:spPr bwMode="auto">
        <a:xfrm>
          <a:off x="1323975" y="6705600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60" name="Text Box 38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61" name="Text Box 38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62" name="Text Box 38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63" name="Text Box 39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64" name="Text Box 39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65" name="Text Box 39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66" name="Text Box 39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67" name="Text Box 39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68" name="Text Box 39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69" name="Text Box 39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70" name="Text Box 39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71" name="Text Box 39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72" name="Text Box 39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73" name="Text Box 40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74" name="Text Box 40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75" name="Text Box 40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76" name="Text Box 40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77" name="Text Box 40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78" name="Text Box 40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79" name="Text Box 40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80" name="Text Box 40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81" name="Text Box 40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82" name="Text Box 40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83" name="Text Box 41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84" name="Text Box 41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85" name="Text Box 41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86" name="Text Box 41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87" name="Text Box 41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88" name="Text Box 41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89" name="Text Box 41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90" name="Text Box 41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91" name="Text Box 41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92" name="Text Box 41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93" name="Text Box 42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94" name="Text Box 42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95" name="Text Box 42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96" name="Text Box 42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97" name="Text Box 42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98" name="Text Box 42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799" name="Text Box 42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00" name="Text Box 42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01" name="Text Box 42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02" name="Text Box 42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03" name="Text Box 43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04" name="Text Box 43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05" name="Text Box 43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06" name="Text Box 43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07" name="Text Box 43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08" name="Text Box 43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09" name="Text Box 43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10" name="Text Box 43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11" name="Text Box 43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12" name="Text Box 43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13" name="Text Box 44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14" name="Text Box 44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15" name="Text Box 44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16" name="Text Box 44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17" name="Text Box 44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18" name="Text Box 44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19" name="Text Box 44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20" name="Text Box 44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21" name="Text Box 44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22" name="Text Box 44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23" name="Text Box 45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24" name="Text Box 45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25" name="Text Box 45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26" name="Text Box 45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27" name="Text Box 45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28" name="Text Box 45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29" name="Text Box 45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30" name="Text Box 45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31" name="Text Box 45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32" name="Text Box 45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33" name="Text Box 46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34" name="Text Box 46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35" name="Text Box 46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36" name="Text Box 46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37" name="Text Box 46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38" name="Text Box 46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39" name="Text Box 46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40" name="Text Box 46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41" name="Text Box 46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42" name="Text Box 46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43" name="Text Box 47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44" name="Text Box 47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45" name="Text Box 47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46" name="Text Box 47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47" name="Text Box 47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48" name="Text Box 47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49" name="Text Box 47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50" name="Text Box 47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51" name="Text Box 47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52" name="Text Box 47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53" name="Text Box 48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54" name="Text Box 48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55" name="Text Box 48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56" name="Text Box 48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57" name="Text Box 48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58" name="Text Box 48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59" name="Text Box 48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60" name="Text Box 48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61" name="Text Box 48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62" name="Text Box 48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63" name="Text Box 49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64" name="Text Box 49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65" name="Text Box 49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66" name="Text Box 49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67" name="Text Box 49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68" name="Text Box 49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69" name="Text Box 49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70" name="Text Box 49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71" name="Text Box 49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72" name="Text Box 49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73" name="Text Box 50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74" name="Text Box 50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75" name="Text Box 50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76" name="Text Box 50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77" name="Text Box 50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78" name="Text Box 50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79" name="Text Box 50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80" name="Text Box 50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81" name="Text Box 50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82" name="Text Box 50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83" name="Text Box 51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84" name="Text Box 51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85" name="Text Box 51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86" name="Text Box 51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87" name="Text Box 51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88" name="Text Box 51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89" name="Text Box 51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90" name="Text Box 51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91" name="Text Box 51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92" name="Text Box 51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93" name="Text Box 52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94" name="Text Box 52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95" name="Text Box 52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96" name="Text Box 52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97" name="Text Box 52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98" name="Text Box 52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899" name="Text Box 52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00" name="Text Box 52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01" name="Text Box 52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02" name="Text Box 52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03" name="Text Box 53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04" name="Text Box 53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05" name="Text Box 53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06" name="Text Box 53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07" name="Text Box 53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08" name="Text Box 53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09" name="Text Box 53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10" name="Text Box 53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11" name="Text Box 53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12" name="Text Box 53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13" name="Text Box 54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14" name="Text Box 54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15" name="Text Box 54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16" name="Text Box 54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17" name="Text Box 54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18" name="Text Box 54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19" name="Text Box 54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20" name="Text Box 54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21" name="Text Box 54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22" name="Text Box 54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23" name="Text Box 55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24" name="Text Box 55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25" name="Text Box 55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26" name="Text Box 55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27" name="Text Box 55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28" name="Text Box 55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29" name="Text Box 55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30" name="Text Box 55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31" name="Text Box 55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32" name="Text Box 55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33" name="Text Box 56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34" name="Text Box 56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35" name="Text Box 56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36" name="Text Box 56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37" name="Text Box 56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38" name="Text Box 56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39" name="Text Box 56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40" name="Text Box 56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41" name="Text Box 56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42" name="Text Box 56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43" name="Text Box 57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44" name="Text Box 57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45" name="Text Box 57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46" name="Text Box 57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47" name="Text Box 57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48" name="Text Box 57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49" name="Text Box 57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50" name="Text Box 57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51" name="Text Box 57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52" name="Text Box 57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53" name="Text Box 58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54" name="Text Box 58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55" name="Text Box 58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56" name="Text Box 58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57" name="Text Box 58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58" name="Text Box 58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59" name="Text Box 58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60" name="Text Box 58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61" name="Text Box 58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62" name="Text Box 58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63" name="Text Box 59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64" name="Text Box 59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65" name="Text Box 59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66" name="Text Box 59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67" name="Text Box 59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68" name="Text Box 59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69" name="Text Box 59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70" name="Text Box 59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71" name="Text Box 59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72" name="Text Box 59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73" name="Text Box 60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74" name="Text Box 60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75" name="Text Box 60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76" name="Text Box 60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77" name="Text Box 60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78" name="Text Box 60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79" name="Text Box 60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80" name="Text Box 60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81" name="Text Box 60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82" name="Text Box 60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83" name="Text Box 61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84" name="Text Box 61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85" name="Text Box 61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86" name="Text Box 61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87" name="Text Box 61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88" name="Text Box 61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89" name="Text Box 61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90" name="Text Box 61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91" name="Text Box 61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92" name="Text Box 61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93" name="Text Box 62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94" name="Text Box 62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95" name="Text Box 62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96" name="Text Box 62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97" name="Text Box 62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98" name="Text Box 62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2999" name="Text Box 62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00" name="Text Box 62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01" name="Text Box 62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02" name="Text Box 62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03" name="Text Box 63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04" name="Text Box 63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05" name="Text Box 63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06" name="Text Box 63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07" name="Text Box 63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08" name="Text Box 63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09" name="Text Box 63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10" name="Text Box 63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11" name="Text Box 63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12" name="Text Box 63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13" name="Text Box 64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14" name="Text Box 64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15" name="Text Box 64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16" name="Text Box 64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17" name="Text Box 64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18" name="Text Box 64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19" name="Text Box 64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20" name="Text Box 64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21" name="Text Box 64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22" name="Text Box 64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23" name="Text Box 65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24" name="Text Box 65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25" name="Text Box 65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26" name="Text Box 65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27" name="Text Box 65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28" name="Text Box 65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29" name="Text Box 65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30" name="Text Box 65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31" name="Text Box 65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32" name="Text Box 65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33" name="Text Box 66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34" name="Text Box 66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35" name="Text Box 66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36" name="Text Box 66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37" name="Text Box 66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38" name="Text Box 66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39" name="Text Box 66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40" name="Text Box 66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41" name="Text Box 66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42" name="Text Box 66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43" name="Text Box 67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44" name="Text Box 67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45" name="Text Box 67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46" name="Text Box 67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47" name="Text Box 67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48" name="Text Box 67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49" name="Text Box 67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50" name="Text Box 67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51" name="Text Box 67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52" name="Text Box 67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53" name="Text Box 68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54" name="Text Box 68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55" name="Text Box 68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56" name="Text Box 68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57" name="Text Box 68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58" name="Text Box 68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59" name="Text Box 68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60" name="Text Box 68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61" name="Text Box 68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62" name="Text Box 68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63" name="Text Box 69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64" name="Text Box 69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65" name="Text Box 69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66" name="Text Box 69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67" name="Text Box 69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68" name="Text Box 69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69" name="Text Box 69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70" name="Text Box 69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71" name="Text Box 69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72" name="Text Box 69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73" name="Text Box 70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74" name="Text Box 70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75" name="Text Box 70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76" name="Text Box 70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77" name="Text Box 70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78" name="Text Box 70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79" name="Text Box 70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80" name="Text Box 70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81" name="Text Box 70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82" name="Text Box 70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83" name="Text Box 71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84" name="Text Box 71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85" name="Text Box 71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86" name="Text Box 71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87" name="Text Box 71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88" name="Text Box 71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89" name="Text Box 71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90" name="Text Box 71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91" name="Text Box 71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92" name="Text Box 71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93" name="Text Box 72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94" name="Text Box 72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95" name="Text Box 72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96" name="Text Box 72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97" name="Text Box 72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98" name="Text Box 72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099" name="Text Box 72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00" name="Text Box 72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01" name="Text Box 72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02" name="Text Box 72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03" name="Text Box 73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04" name="Text Box 73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05" name="Text Box 73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06" name="Text Box 73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07" name="Text Box 73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08" name="Text Box 73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09" name="Text Box 73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10" name="Text Box 73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11" name="Text Box 73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12" name="Text Box 73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13" name="Text Box 74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14" name="Text Box 74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15" name="Text Box 74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16" name="Text Box 74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17" name="Text Box 74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18" name="Text Box 74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19" name="Text Box 74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20" name="Text Box 74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21" name="Text Box 74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22" name="Text Box 74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23" name="Text Box 75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24" name="Text Box 75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25" name="Text Box 75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26" name="Text Box 75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27" name="Text Box 75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28" name="Text Box 75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29" name="Text Box 75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30" name="Text Box 75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31" name="Text Box 75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32" name="Text Box 75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33" name="Text Box 76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34" name="Text Box 76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35" name="Text Box 76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36" name="Text Box 76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37" name="Text Box 76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38" name="Text Box 76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39" name="Text Box 76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40" name="Text Box 76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41" name="Text Box 76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42" name="Text Box 76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43" name="Text Box 77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44" name="Text Box 77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209550</xdr:colOff>
      <xdr:row>108</xdr:row>
      <xdr:rowOff>0</xdr:rowOff>
    </xdr:from>
    <xdr:to>
      <xdr:col>4</xdr:col>
      <xdr:colOff>428625</xdr:colOff>
      <xdr:row>108</xdr:row>
      <xdr:rowOff>142875</xdr:rowOff>
    </xdr:to>
    <xdr:sp macro="" textlink="">
      <xdr:nvSpPr>
        <xdr:cNvPr id="3145" name="Text Box 772"/>
        <xdr:cNvSpPr txBox="1">
          <a:spLocks noChangeArrowheads="1"/>
        </xdr:cNvSpPr>
      </xdr:nvSpPr>
      <xdr:spPr bwMode="auto">
        <a:xfrm>
          <a:off x="1981200" y="670560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108</xdr:row>
      <xdr:rowOff>0</xdr:rowOff>
    </xdr:from>
    <xdr:to>
      <xdr:col>4</xdr:col>
      <xdr:colOff>21291</xdr:colOff>
      <xdr:row>108</xdr:row>
      <xdr:rowOff>142875</xdr:rowOff>
    </xdr:to>
    <xdr:sp macro="" textlink="">
      <xdr:nvSpPr>
        <xdr:cNvPr id="3146" name="Text Box 771"/>
        <xdr:cNvSpPr txBox="1">
          <a:spLocks noChangeArrowheads="1"/>
        </xdr:cNvSpPr>
      </xdr:nvSpPr>
      <xdr:spPr bwMode="auto">
        <a:xfrm>
          <a:off x="1323975" y="6705600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108</xdr:row>
      <xdr:rowOff>0</xdr:rowOff>
    </xdr:from>
    <xdr:to>
      <xdr:col>4</xdr:col>
      <xdr:colOff>21291</xdr:colOff>
      <xdr:row>108</xdr:row>
      <xdr:rowOff>142875</xdr:rowOff>
    </xdr:to>
    <xdr:sp macro="" textlink="">
      <xdr:nvSpPr>
        <xdr:cNvPr id="3147" name="Text Box 771"/>
        <xdr:cNvSpPr txBox="1">
          <a:spLocks noChangeArrowheads="1"/>
        </xdr:cNvSpPr>
      </xdr:nvSpPr>
      <xdr:spPr bwMode="auto">
        <a:xfrm>
          <a:off x="1323975" y="6705600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108</xdr:row>
      <xdr:rowOff>0</xdr:rowOff>
    </xdr:from>
    <xdr:to>
      <xdr:col>4</xdr:col>
      <xdr:colOff>21291</xdr:colOff>
      <xdr:row>108</xdr:row>
      <xdr:rowOff>142875</xdr:rowOff>
    </xdr:to>
    <xdr:sp macro="" textlink="">
      <xdr:nvSpPr>
        <xdr:cNvPr id="3148" name="Text Box 771"/>
        <xdr:cNvSpPr txBox="1">
          <a:spLocks noChangeArrowheads="1"/>
        </xdr:cNvSpPr>
      </xdr:nvSpPr>
      <xdr:spPr bwMode="auto">
        <a:xfrm>
          <a:off x="1323975" y="6705600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108</xdr:row>
      <xdr:rowOff>0</xdr:rowOff>
    </xdr:from>
    <xdr:to>
      <xdr:col>4</xdr:col>
      <xdr:colOff>21291</xdr:colOff>
      <xdr:row>108</xdr:row>
      <xdr:rowOff>142875</xdr:rowOff>
    </xdr:to>
    <xdr:sp macro="" textlink="">
      <xdr:nvSpPr>
        <xdr:cNvPr id="3149" name="Text Box 771"/>
        <xdr:cNvSpPr txBox="1">
          <a:spLocks noChangeArrowheads="1"/>
        </xdr:cNvSpPr>
      </xdr:nvSpPr>
      <xdr:spPr bwMode="auto">
        <a:xfrm>
          <a:off x="1323975" y="6705600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108</xdr:row>
      <xdr:rowOff>0</xdr:rowOff>
    </xdr:from>
    <xdr:to>
      <xdr:col>4</xdr:col>
      <xdr:colOff>21291</xdr:colOff>
      <xdr:row>108</xdr:row>
      <xdr:rowOff>142875</xdr:rowOff>
    </xdr:to>
    <xdr:sp macro="" textlink="">
      <xdr:nvSpPr>
        <xdr:cNvPr id="3150" name="Text Box 771"/>
        <xdr:cNvSpPr txBox="1">
          <a:spLocks noChangeArrowheads="1"/>
        </xdr:cNvSpPr>
      </xdr:nvSpPr>
      <xdr:spPr bwMode="auto">
        <a:xfrm>
          <a:off x="1323975" y="6705600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108</xdr:row>
      <xdr:rowOff>0</xdr:rowOff>
    </xdr:from>
    <xdr:to>
      <xdr:col>4</xdr:col>
      <xdr:colOff>21291</xdr:colOff>
      <xdr:row>108</xdr:row>
      <xdr:rowOff>142875</xdr:rowOff>
    </xdr:to>
    <xdr:sp macro="" textlink="">
      <xdr:nvSpPr>
        <xdr:cNvPr id="3151" name="Text Box 771"/>
        <xdr:cNvSpPr txBox="1">
          <a:spLocks noChangeArrowheads="1"/>
        </xdr:cNvSpPr>
      </xdr:nvSpPr>
      <xdr:spPr bwMode="auto">
        <a:xfrm>
          <a:off x="1323975" y="6705600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108</xdr:row>
      <xdr:rowOff>0</xdr:rowOff>
    </xdr:from>
    <xdr:to>
      <xdr:col>4</xdr:col>
      <xdr:colOff>21291</xdr:colOff>
      <xdr:row>108</xdr:row>
      <xdr:rowOff>142875</xdr:rowOff>
    </xdr:to>
    <xdr:sp macro="" textlink="">
      <xdr:nvSpPr>
        <xdr:cNvPr id="3152" name="Text Box 771"/>
        <xdr:cNvSpPr txBox="1">
          <a:spLocks noChangeArrowheads="1"/>
        </xdr:cNvSpPr>
      </xdr:nvSpPr>
      <xdr:spPr bwMode="auto">
        <a:xfrm>
          <a:off x="1323975" y="6705600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108</xdr:row>
      <xdr:rowOff>0</xdr:rowOff>
    </xdr:from>
    <xdr:to>
      <xdr:col>4</xdr:col>
      <xdr:colOff>21291</xdr:colOff>
      <xdr:row>108</xdr:row>
      <xdr:rowOff>142875</xdr:rowOff>
    </xdr:to>
    <xdr:sp macro="" textlink="">
      <xdr:nvSpPr>
        <xdr:cNvPr id="3153" name="Text Box 771"/>
        <xdr:cNvSpPr txBox="1">
          <a:spLocks noChangeArrowheads="1"/>
        </xdr:cNvSpPr>
      </xdr:nvSpPr>
      <xdr:spPr bwMode="auto">
        <a:xfrm>
          <a:off x="1323975" y="6705600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54" name="Text Box 38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55" name="Text Box 38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56" name="Text Box 38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57" name="Text Box 39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58" name="Text Box 39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59" name="Text Box 39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60" name="Text Box 39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61" name="Text Box 39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62" name="Text Box 39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63" name="Text Box 39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64" name="Text Box 39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65" name="Text Box 39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66" name="Text Box 39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67" name="Text Box 40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68" name="Text Box 40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69" name="Text Box 40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70" name="Text Box 40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71" name="Text Box 40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72" name="Text Box 40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73" name="Text Box 40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74" name="Text Box 40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75" name="Text Box 40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76" name="Text Box 40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77" name="Text Box 41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78" name="Text Box 41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79" name="Text Box 41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80" name="Text Box 41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81" name="Text Box 41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82" name="Text Box 41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83" name="Text Box 41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84" name="Text Box 41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85" name="Text Box 41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86" name="Text Box 41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87" name="Text Box 42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88" name="Text Box 42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89" name="Text Box 42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90" name="Text Box 42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91" name="Text Box 42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92" name="Text Box 42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93" name="Text Box 42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94" name="Text Box 42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95" name="Text Box 42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96" name="Text Box 42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97" name="Text Box 43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98" name="Text Box 43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199" name="Text Box 43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00" name="Text Box 43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01" name="Text Box 43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02" name="Text Box 43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03" name="Text Box 43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04" name="Text Box 43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05" name="Text Box 43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06" name="Text Box 43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07" name="Text Box 44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08" name="Text Box 44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09" name="Text Box 44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10" name="Text Box 44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11" name="Text Box 44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12" name="Text Box 44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13" name="Text Box 44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14" name="Text Box 44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15" name="Text Box 44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16" name="Text Box 44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17" name="Text Box 45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18" name="Text Box 45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19" name="Text Box 45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20" name="Text Box 45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21" name="Text Box 45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22" name="Text Box 45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23" name="Text Box 45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24" name="Text Box 45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25" name="Text Box 45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26" name="Text Box 45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27" name="Text Box 46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28" name="Text Box 46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29" name="Text Box 46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30" name="Text Box 46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31" name="Text Box 46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32" name="Text Box 46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33" name="Text Box 46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34" name="Text Box 46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35" name="Text Box 46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36" name="Text Box 46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37" name="Text Box 47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38" name="Text Box 47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39" name="Text Box 47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40" name="Text Box 47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41" name="Text Box 47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42" name="Text Box 47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43" name="Text Box 47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44" name="Text Box 47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45" name="Text Box 47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46" name="Text Box 47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47" name="Text Box 48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48" name="Text Box 48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49" name="Text Box 48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50" name="Text Box 48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51" name="Text Box 48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52" name="Text Box 48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53" name="Text Box 48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54" name="Text Box 48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55" name="Text Box 48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56" name="Text Box 48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57" name="Text Box 49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58" name="Text Box 49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59" name="Text Box 49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60" name="Text Box 49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61" name="Text Box 49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62" name="Text Box 49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63" name="Text Box 49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64" name="Text Box 49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65" name="Text Box 49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66" name="Text Box 49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67" name="Text Box 50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68" name="Text Box 50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69" name="Text Box 50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70" name="Text Box 50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71" name="Text Box 50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72" name="Text Box 50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73" name="Text Box 50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74" name="Text Box 50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75" name="Text Box 50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76" name="Text Box 50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77" name="Text Box 51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78" name="Text Box 51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79" name="Text Box 51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80" name="Text Box 51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81" name="Text Box 51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82" name="Text Box 51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83" name="Text Box 51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84" name="Text Box 51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85" name="Text Box 51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86" name="Text Box 51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87" name="Text Box 52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88" name="Text Box 52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89" name="Text Box 52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90" name="Text Box 52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91" name="Text Box 52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92" name="Text Box 52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93" name="Text Box 52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94" name="Text Box 52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95" name="Text Box 52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96" name="Text Box 52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97" name="Text Box 53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98" name="Text Box 53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299" name="Text Box 53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00" name="Text Box 53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01" name="Text Box 53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02" name="Text Box 53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03" name="Text Box 53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04" name="Text Box 53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05" name="Text Box 53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06" name="Text Box 53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07" name="Text Box 54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08" name="Text Box 54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09" name="Text Box 54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10" name="Text Box 54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11" name="Text Box 54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12" name="Text Box 54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13" name="Text Box 54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14" name="Text Box 54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15" name="Text Box 54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16" name="Text Box 54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17" name="Text Box 55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18" name="Text Box 55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19" name="Text Box 55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20" name="Text Box 55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21" name="Text Box 55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22" name="Text Box 55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23" name="Text Box 55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24" name="Text Box 55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25" name="Text Box 55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26" name="Text Box 55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27" name="Text Box 56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28" name="Text Box 56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29" name="Text Box 56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30" name="Text Box 56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31" name="Text Box 56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32" name="Text Box 56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33" name="Text Box 56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34" name="Text Box 56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35" name="Text Box 56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36" name="Text Box 56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37" name="Text Box 57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38" name="Text Box 57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39" name="Text Box 57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40" name="Text Box 57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41" name="Text Box 57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42" name="Text Box 57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43" name="Text Box 57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44" name="Text Box 57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45" name="Text Box 57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46" name="Text Box 57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47" name="Text Box 58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48" name="Text Box 58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49" name="Text Box 58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50" name="Text Box 58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51" name="Text Box 58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52" name="Text Box 58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53" name="Text Box 58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54" name="Text Box 58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55" name="Text Box 58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56" name="Text Box 58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57" name="Text Box 59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58" name="Text Box 59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59" name="Text Box 59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60" name="Text Box 59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61" name="Text Box 59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62" name="Text Box 59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63" name="Text Box 59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64" name="Text Box 59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65" name="Text Box 59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66" name="Text Box 59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67" name="Text Box 60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68" name="Text Box 60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69" name="Text Box 60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70" name="Text Box 60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71" name="Text Box 60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72" name="Text Box 60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73" name="Text Box 60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74" name="Text Box 60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75" name="Text Box 60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76" name="Text Box 60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77" name="Text Box 61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78" name="Text Box 61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79" name="Text Box 61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80" name="Text Box 61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81" name="Text Box 61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82" name="Text Box 61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83" name="Text Box 61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84" name="Text Box 61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85" name="Text Box 61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86" name="Text Box 61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87" name="Text Box 62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88" name="Text Box 62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89" name="Text Box 62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90" name="Text Box 62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91" name="Text Box 62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92" name="Text Box 62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93" name="Text Box 62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94" name="Text Box 62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95" name="Text Box 62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96" name="Text Box 62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97" name="Text Box 63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98" name="Text Box 63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399" name="Text Box 63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00" name="Text Box 63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01" name="Text Box 63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02" name="Text Box 63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03" name="Text Box 63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04" name="Text Box 63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05" name="Text Box 63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06" name="Text Box 63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07" name="Text Box 64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08" name="Text Box 64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09" name="Text Box 64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10" name="Text Box 64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11" name="Text Box 64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12" name="Text Box 64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13" name="Text Box 64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14" name="Text Box 64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15" name="Text Box 64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16" name="Text Box 64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17" name="Text Box 65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18" name="Text Box 65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19" name="Text Box 65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20" name="Text Box 65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21" name="Text Box 65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22" name="Text Box 65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23" name="Text Box 65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24" name="Text Box 65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25" name="Text Box 65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26" name="Text Box 65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27" name="Text Box 66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28" name="Text Box 66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29" name="Text Box 66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30" name="Text Box 66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31" name="Text Box 66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32" name="Text Box 66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33" name="Text Box 66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34" name="Text Box 66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35" name="Text Box 66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36" name="Text Box 66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37" name="Text Box 67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38" name="Text Box 67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39" name="Text Box 67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40" name="Text Box 67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41" name="Text Box 67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42" name="Text Box 67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43" name="Text Box 67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44" name="Text Box 67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45" name="Text Box 67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46" name="Text Box 67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47" name="Text Box 68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48" name="Text Box 68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49" name="Text Box 68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50" name="Text Box 68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51" name="Text Box 68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52" name="Text Box 68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53" name="Text Box 68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54" name="Text Box 68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55" name="Text Box 68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56" name="Text Box 68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57" name="Text Box 69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58" name="Text Box 69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59" name="Text Box 69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60" name="Text Box 69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61" name="Text Box 69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62" name="Text Box 69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63" name="Text Box 69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64" name="Text Box 69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65" name="Text Box 69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66" name="Text Box 69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67" name="Text Box 70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68" name="Text Box 70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69" name="Text Box 70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70" name="Text Box 70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71" name="Text Box 70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72" name="Text Box 70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73" name="Text Box 70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74" name="Text Box 70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75" name="Text Box 70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76" name="Text Box 70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77" name="Text Box 71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78" name="Text Box 71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79" name="Text Box 71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80" name="Text Box 71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81" name="Text Box 71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82" name="Text Box 71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83" name="Text Box 71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84" name="Text Box 71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85" name="Text Box 71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86" name="Text Box 71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87" name="Text Box 72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88" name="Text Box 72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89" name="Text Box 72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90" name="Text Box 72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91" name="Text Box 72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92" name="Text Box 72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93" name="Text Box 72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94" name="Text Box 72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95" name="Text Box 72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96" name="Text Box 72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97" name="Text Box 73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98" name="Text Box 73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499" name="Text Box 73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00" name="Text Box 73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01" name="Text Box 73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02" name="Text Box 73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03" name="Text Box 73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04" name="Text Box 73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05" name="Text Box 73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06" name="Text Box 73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07" name="Text Box 74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08" name="Text Box 74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09" name="Text Box 74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10" name="Text Box 74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11" name="Text Box 74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12" name="Text Box 74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13" name="Text Box 74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14" name="Text Box 74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15" name="Text Box 74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16" name="Text Box 74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17" name="Text Box 75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18" name="Text Box 75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19" name="Text Box 75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20" name="Text Box 75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21" name="Text Box 75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22" name="Text Box 75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23" name="Text Box 75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24" name="Text Box 75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25" name="Text Box 75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26" name="Text Box 75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27" name="Text Box 76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28" name="Text Box 76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29" name="Text Box 76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30" name="Text Box 76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31" name="Text Box 76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32" name="Text Box 76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33" name="Text Box 76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34" name="Text Box 76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35" name="Text Box 76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36" name="Text Box 76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37" name="Text Box 77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38" name="Text Box 77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209550</xdr:colOff>
      <xdr:row>108</xdr:row>
      <xdr:rowOff>0</xdr:rowOff>
    </xdr:from>
    <xdr:to>
      <xdr:col>4</xdr:col>
      <xdr:colOff>428625</xdr:colOff>
      <xdr:row>108</xdr:row>
      <xdr:rowOff>142875</xdr:rowOff>
    </xdr:to>
    <xdr:sp macro="" textlink="">
      <xdr:nvSpPr>
        <xdr:cNvPr id="3539" name="Text Box 772"/>
        <xdr:cNvSpPr txBox="1">
          <a:spLocks noChangeArrowheads="1"/>
        </xdr:cNvSpPr>
      </xdr:nvSpPr>
      <xdr:spPr bwMode="auto">
        <a:xfrm>
          <a:off x="1981200" y="670560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108</xdr:row>
      <xdr:rowOff>0</xdr:rowOff>
    </xdr:from>
    <xdr:to>
      <xdr:col>4</xdr:col>
      <xdr:colOff>183216</xdr:colOff>
      <xdr:row>108</xdr:row>
      <xdr:rowOff>142875</xdr:rowOff>
    </xdr:to>
    <xdr:sp macro="" textlink="">
      <xdr:nvSpPr>
        <xdr:cNvPr id="3540" name="Text Box 771"/>
        <xdr:cNvSpPr txBox="1">
          <a:spLocks noChangeArrowheads="1"/>
        </xdr:cNvSpPr>
      </xdr:nvSpPr>
      <xdr:spPr bwMode="auto">
        <a:xfrm>
          <a:off x="1323975" y="6705600"/>
          <a:ext cx="6308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108</xdr:row>
      <xdr:rowOff>0</xdr:rowOff>
    </xdr:from>
    <xdr:to>
      <xdr:col>4</xdr:col>
      <xdr:colOff>183216</xdr:colOff>
      <xdr:row>108</xdr:row>
      <xdr:rowOff>142875</xdr:rowOff>
    </xdr:to>
    <xdr:sp macro="" textlink="">
      <xdr:nvSpPr>
        <xdr:cNvPr id="3541" name="Text Box 771"/>
        <xdr:cNvSpPr txBox="1">
          <a:spLocks noChangeArrowheads="1"/>
        </xdr:cNvSpPr>
      </xdr:nvSpPr>
      <xdr:spPr bwMode="auto">
        <a:xfrm>
          <a:off x="1323975" y="6705600"/>
          <a:ext cx="6308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108</xdr:row>
      <xdr:rowOff>0</xdr:rowOff>
    </xdr:from>
    <xdr:to>
      <xdr:col>4</xdr:col>
      <xdr:colOff>183216</xdr:colOff>
      <xdr:row>108</xdr:row>
      <xdr:rowOff>142875</xdr:rowOff>
    </xdr:to>
    <xdr:sp macro="" textlink="">
      <xdr:nvSpPr>
        <xdr:cNvPr id="3542" name="Text Box 771"/>
        <xdr:cNvSpPr txBox="1">
          <a:spLocks noChangeArrowheads="1"/>
        </xdr:cNvSpPr>
      </xdr:nvSpPr>
      <xdr:spPr bwMode="auto">
        <a:xfrm>
          <a:off x="1323975" y="6705600"/>
          <a:ext cx="6308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108</xdr:row>
      <xdr:rowOff>0</xdr:rowOff>
    </xdr:from>
    <xdr:to>
      <xdr:col>4</xdr:col>
      <xdr:colOff>183216</xdr:colOff>
      <xdr:row>108</xdr:row>
      <xdr:rowOff>142875</xdr:rowOff>
    </xdr:to>
    <xdr:sp macro="" textlink="">
      <xdr:nvSpPr>
        <xdr:cNvPr id="3543" name="Text Box 771"/>
        <xdr:cNvSpPr txBox="1">
          <a:spLocks noChangeArrowheads="1"/>
        </xdr:cNvSpPr>
      </xdr:nvSpPr>
      <xdr:spPr bwMode="auto">
        <a:xfrm>
          <a:off x="1323975" y="6705600"/>
          <a:ext cx="6308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108</xdr:row>
      <xdr:rowOff>0</xdr:rowOff>
    </xdr:from>
    <xdr:to>
      <xdr:col>4</xdr:col>
      <xdr:colOff>183216</xdr:colOff>
      <xdr:row>108</xdr:row>
      <xdr:rowOff>142875</xdr:rowOff>
    </xdr:to>
    <xdr:sp macro="" textlink="">
      <xdr:nvSpPr>
        <xdr:cNvPr id="3544" name="Text Box 771"/>
        <xdr:cNvSpPr txBox="1">
          <a:spLocks noChangeArrowheads="1"/>
        </xdr:cNvSpPr>
      </xdr:nvSpPr>
      <xdr:spPr bwMode="auto">
        <a:xfrm>
          <a:off x="1323975" y="6705600"/>
          <a:ext cx="6308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108</xdr:row>
      <xdr:rowOff>0</xdr:rowOff>
    </xdr:from>
    <xdr:to>
      <xdr:col>4</xdr:col>
      <xdr:colOff>183216</xdr:colOff>
      <xdr:row>108</xdr:row>
      <xdr:rowOff>142875</xdr:rowOff>
    </xdr:to>
    <xdr:sp macro="" textlink="">
      <xdr:nvSpPr>
        <xdr:cNvPr id="3545" name="Text Box 771"/>
        <xdr:cNvSpPr txBox="1">
          <a:spLocks noChangeArrowheads="1"/>
        </xdr:cNvSpPr>
      </xdr:nvSpPr>
      <xdr:spPr bwMode="auto">
        <a:xfrm>
          <a:off x="1323975" y="6705600"/>
          <a:ext cx="6308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108</xdr:row>
      <xdr:rowOff>0</xdr:rowOff>
    </xdr:from>
    <xdr:to>
      <xdr:col>4</xdr:col>
      <xdr:colOff>183216</xdr:colOff>
      <xdr:row>108</xdr:row>
      <xdr:rowOff>142875</xdr:rowOff>
    </xdr:to>
    <xdr:sp macro="" textlink="">
      <xdr:nvSpPr>
        <xdr:cNvPr id="3546" name="Text Box 771"/>
        <xdr:cNvSpPr txBox="1">
          <a:spLocks noChangeArrowheads="1"/>
        </xdr:cNvSpPr>
      </xdr:nvSpPr>
      <xdr:spPr bwMode="auto">
        <a:xfrm>
          <a:off x="1323975" y="6705600"/>
          <a:ext cx="6308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108</xdr:row>
      <xdr:rowOff>0</xdr:rowOff>
    </xdr:from>
    <xdr:to>
      <xdr:col>4</xdr:col>
      <xdr:colOff>183216</xdr:colOff>
      <xdr:row>108</xdr:row>
      <xdr:rowOff>142875</xdr:rowOff>
    </xdr:to>
    <xdr:sp macro="" textlink="">
      <xdr:nvSpPr>
        <xdr:cNvPr id="3547" name="Text Box 771"/>
        <xdr:cNvSpPr txBox="1">
          <a:spLocks noChangeArrowheads="1"/>
        </xdr:cNvSpPr>
      </xdr:nvSpPr>
      <xdr:spPr bwMode="auto">
        <a:xfrm>
          <a:off x="1323975" y="6705600"/>
          <a:ext cx="6308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48" name="Text Box 38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49" name="Text Box 38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50" name="Text Box 38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51" name="Text Box 39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52" name="Text Box 39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53" name="Text Box 39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54" name="Text Box 39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55" name="Text Box 39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56" name="Text Box 39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57" name="Text Box 39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58" name="Text Box 39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59" name="Text Box 39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60" name="Text Box 39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61" name="Text Box 40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62" name="Text Box 40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63" name="Text Box 40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64" name="Text Box 40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65" name="Text Box 40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66" name="Text Box 40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67" name="Text Box 40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68" name="Text Box 40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69" name="Text Box 40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70" name="Text Box 40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71" name="Text Box 41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72" name="Text Box 41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73" name="Text Box 41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74" name="Text Box 41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75" name="Text Box 41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76" name="Text Box 41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77" name="Text Box 41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78" name="Text Box 41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79" name="Text Box 41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80" name="Text Box 41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81" name="Text Box 42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82" name="Text Box 42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83" name="Text Box 42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84" name="Text Box 42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85" name="Text Box 42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86" name="Text Box 42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87" name="Text Box 42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88" name="Text Box 42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89" name="Text Box 42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90" name="Text Box 42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91" name="Text Box 43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92" name="Text Box 43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93" name="Text Box 43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94" name="Text Box 43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95" name="Text Box 43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96" name="Text Box 43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97" name="Text Box 43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98" name="Text Box 43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599" name="Text Box 43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00" name="Text Box 43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01" name="Text Box 44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02" name="Text Box 44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03" name="Text Box 44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04" name="Text Box 44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05" name="Text Box 44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06" name="Text Box 44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07" name="Text Box 44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08" name="Text Box 44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09" name="Text Box 44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10" name="Text Box 44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11" name="Text Box 45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12" name="Text Box 45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13" name="Text Box 45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14" name="Text Box 45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15" name="Text Box 45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16" name="Text Box 45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17" name="Text Box 45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18" name="Text Box 45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19" name="Text Box 45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20" name="Text Box 45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21" name="Text Box 46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22" name="Text Box 46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23" name="Text Box 46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24" name="Text Box 46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25" name="Text Box 46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26" name="Text Box 46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27" name="Text Box 46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28" name="Text Box 46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29" name="Text Box 46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30" name="Text Box 46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31" name="Text Box 47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32" name="Text Box 47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33" name="Text Box 47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34" name="Text Box 47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35" name="Text Box 47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36" name="Text Box 47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37" name="Text Box 47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38" name="Text Box 47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39" name="Text Box 47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40" name="Text Box 47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41" name="Text Box 48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42" name="Text Box 48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43" name="Text Box 48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44" name="Text Box 48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45" name="Text Box 48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46" name="Text Box 48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47" name="Text Box 48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48" name="Text Box 48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49" name="Text Box 48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50" name="Text Box 48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51" name="Text Box 49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52" name="Text Box 49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53" name="Text Box 49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54" name="Text Box 49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55" name="Text Box 49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56" name="Text Box 49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57" name="Text Box 49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58" name="Text Box 49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59" name="Text Box 49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60" name="Text Box 49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61" name="Text Box 50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62" name="Text Box 50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63" name="Text Box 50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64" name="Text Box 50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65" name="Text Box 50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66" name="Text Box 50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67" name="Text Box 50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68" name="Text Box 50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69" name="Text Box 50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70" name="Text Box 50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71" name="Text Box 51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72" name="Text Box 51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73" name="Text Box 51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74" name="Text Box 51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75" name="Text Box 51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76" name="Text Box 51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77" name="Text Box 51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78" name="Text Box 51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79" name="Text Box 51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80" name="Text Box 51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81" name="Text Box 52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82" name="Text Box 52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83" name="Text Box 52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84" name="Text Box 52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85" name="Text Box 52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86" name="Text Box 52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87" name="Text Box 52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88" name="Text Box 52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89" name="Text Box 52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90" name="Text Box 52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91" name="Text Box 53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92" name="Text Box 53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93" name="Text Box 53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94" name="Text Box 53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95" name="Text Box 53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96" name="Text Box 53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97" name="Text Box 53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98" name="Text Box 53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699" name="Text Box 53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00" name="Text Box 53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01" name="Text Box 54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02" name="Text Box 54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03" name="Text Box 54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04" name="Text Box 54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05" name="Text Box 54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06" name="Text Box 54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07" name="Text Box 54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08" name="Text Box 54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09" name="Text Box 54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10" name="Text Box 54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11" name="Text Box 55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12" name="Text Box 55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13" name="Text Box 55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14" name="Text Box 55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15" name="Text Box 55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16" name="Text Box 55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17" name="Text Box 55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18" name="Text Box 55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19" name="Text Box 55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20" name="Text Box 55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21" name="Text Box 56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22" name="Text Box 56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23" name="Text Box 56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24" name="Text Box 56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25" name="Text Box 56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26" name="Text Box 56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27" name="Text Box 56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28" name="Text Box 56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29" name="Text Box 56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30" name="Text Box 56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31" name="Text Box 57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32" name="Text Box 57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33" name="Text Box 57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34" name="Text Box 57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35" name="Text Box 57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36" name="Text Box 57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37" name="Text Box 57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38" name="Text Box 57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39" name="Text Box 57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40" name="Text Box 57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41" name="Text Box 58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42" name="Text Box 58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43" name="Text Box 58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44" name="Text Box 58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45" name="Text Box 58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46" name="Text Box 58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47" name="Text Box 58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48" name="Text Box 58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49" name="Text Box 58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50" name="Text Box 58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51" name="Text Box 59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52" name="Text Box 59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53" name="Text Box 59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54" name="Text Box 59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55" name="Text Box 59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56" name="Text Box 59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57" name="Text Box 59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58" name="Text Box 59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59" name="Text Box 59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60" name="Text Box 59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61" name="Text Box 60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62" name="Text Box 60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63" name="Text Box 60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64" name="Text Box 60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65" name="Text Box 60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66" name="Text Box 60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67" name="Text Box 60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68" name="Text Box 60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69" name="Text Box 60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70" name="Text Box 60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71" name="Text Box 61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72" name="Text Box 61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73" name="Text Box 61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74" name="Text Box 61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75" name="Text Box 61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76" name="Text Box 61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77" name="Text Box 61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78" name="Text Box 61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79" name="Text Box 61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80" name="Text Box 61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81" name="Text Box 62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82" name="Text Box 62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83" name="Text Box 62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84" name="Text Box 62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85" name="Text Box 62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86" name="Text Box 62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87" name="Text Box 62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88" name="Text Box 62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89" name="Text Box 62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90" name="Text Box 62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91" name="Text Box 63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92" name="Text Box 63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93" name="Text Box 63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94" name="Text Box 63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95" name="Text Box 63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96" name="Text Box 63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97" name="Text Box 63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98" name="Text Box 63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799" name="Text Box 63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00" name="Text Box 63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01" name="Text Box 64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02" name="Text Box 64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03" name="Text Box 64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04" name="Text Box 64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05" name="Text Box 64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06" name="Text Box 64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07" name="Text Box 64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08" name="Text Box 64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09" name="Text Box 64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10" name="Text Box 64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11" name="Text Box 65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12" name="Text Box 65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13" name="Text Box 65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14" name="Text Box 65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15" name="Text Box 65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16" name="Text Box 65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17" name="Text Box 65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18" name="Text Box 65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19" name="Text Box 65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20" name="Text Box 65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21" name="Text Box 66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22" name="Text Box 66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23" name="Text Box 66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24" name="Text Box 66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25" name="Text Box 66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26" name="Text Box 66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27" name="Text Box 66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28" name="Text Box 66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29" name="Text Box 66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30" name="Text Box 66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31" name="Text Box 67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32" name="Text Box 67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33" name="Text Box 67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34" name="Text Box 67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35" name="Text Box 67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36" name="Text Box 67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37" name="Text Box 67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38" name="Text Box 67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39" name="Text Box 67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40" name="Text Box 67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41" name="Text Box 68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42" name="Text Box 68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43" name="Text Box 68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44" name="Text Box 68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45" name="Text Box 68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46" name="Text Box 68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47" name="Text Box 68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48" name="Text Box 68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49" name="Text Box 68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50" name="Text Box 68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51" name="Text Box 69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52" name="Text Box 69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53" name="Text Box 69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54" name="Text Box 69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55" name="Text Box 69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56" name="Text Box 69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57" name="Text Box 69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58" name="Text Box 69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59" name="Text Box 69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60" name="Text Box 69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61" name="Text Box 70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62" name="Text Box 70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63" name="Text Box 70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64" name="Text Box 70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65" name="Text Box 70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66" name="Text Box 70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67" name="Text Box 70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68" name="Text Box 70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69" name="Text Box 70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70" name="Text Box 70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71" name="Text Box 71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72" name="Text Box 71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73" name="Text Box 71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74" name="Text Box 71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75" name="Text Box 71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76" name="Text Box 71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77" name="Text Box 71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78" name="Text Box 71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79" name="Text Box 71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80" name="Text Box 71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81" name="Text Box 72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82" name="Text Box 72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83" name="Text Box 72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84" name="Text Box 72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85" name="Text Box 72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86" name="Text Box 72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87" name="Text Box 72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88" name="Text Box 72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89" name="Text Box 72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90" name="Text Box 72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91" name="Text Box 73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92" name="Text Box 73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93" name="Text Box 73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94" name="Text Box 73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95" name="Text Box 73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96" name="Text Box 73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97" name="Text Box 73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98" name="Text Box 73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899" name="Text Box 73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00" name="Text Box 73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01" name="Text Box 74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02" name="Text Box 74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03" name="Text Box 74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04" name="Text Box 74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05" name="Text Box 74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06" name="Text Box 74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07" name="Text Box 74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08" name="Text Box 74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09" name="Text Box 74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10" name="Text Box 74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11" name="Text Box 75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12" name="Text Box 75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13" name="Text Box 75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14" name="Text Box 75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15" name="Text Box 75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16" name="Text Box 75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17" name="Text Box 75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18" name="Text Box 75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19" name="Text Box 75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20" name="Text Box 75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21" name="Text Box 76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22" name="Text Box 76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23" name="Text Box 76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24" name="Text Box 76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25" name="Text Box 76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26" name="Text Box 76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27" name="Text Box 76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28" name="Text Box 76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29" name="Text Box 76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30" name="Text Box 76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31" name="Text Box 77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32" name="Text Box 77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209550</xdr:colOff>
      <xdr:row>108</xdr:row>
      <xdr:rowOff>0</xdr:rowOff>
    </xdr:from>
    <xdr:to>
      <xdr:col>4</xdr:col>
      <xdr:colOff>428625</xdr:colOff>
      <xdr:row>108</xdr:row>
      <xdr:rowOff>142875</xdr:rowOff>
    </xdr:to>
    <xdr:sp macro="" textlink="">
      <xdr:nvSpPr>
        <xdr:cNvPr id="3933" name="Text Box 772"/>
        <xdr:cNvSpPr txBox="1">
          <a:spLocks noChangeArrowheads="1"/>
        </xdr:cNvSpPr>
      </xdr:nvSpPr>
      <xdr:spPr bwMode="auto">
        <a:xfrm>
          <a:off x="1981200" y="670560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108</xdr:row>
      <xdr:rowOff>0</xdr:rowOff>
    </xdr:from>
    <xdr:to>
      <xdr:col>4</xdr:col>
      <xdr:colOff>183216</xdr:colOff>
      <xdr:row>108</xdr:row>
      <xdr:rowOff>142875</xdr:rowOff>
    </xdr:to>
    <xdr:sp macro="" textlink="">
      <xdr:nvSpPr>
        <xdr:cNvPr id="3934" name="Text Box 771"/>
        <xdr:cNvSpPr txBox="1">
          <a:spLocks noChangeArrowheads="1"/>
        </xdr:cNvSpPr>
      </xdr:nvSpPr>
      <xdr:spPr bwMode="auto">
        <a:xfrm>
          <a:off x="1323975" y="6705600"/>
          <a:ext cx="6308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108</xdr:row>
      <xdr:rowOff>0</xdr:rowOff>
    </xdr:from>
    <xdr:to>
      <xdr:col>4</xdr:col>
      <xdr:colOff>183216</xdr:colOff>
      <xdr:row>108</xdr:row>
      <xdr:rowOff>142875</xdr:rowOff>
    </xdr:to>
    <xdr:sp macro="" textlink="">
      <xdr:nvSpPr>
        <xdr:cNvPr id="3935" name="Text Box 771"/>
        <xdr:cNvSpPr txBox="1">
          <a:spLocks noChangeArrowheads="1"/>
        </xdr:cNvSpPr>
      </xdr:nvSpPr>
      <xdr:spPr bwMode="auto">
        <a:xfrm>
          <a:off x="1323975" y="6705600"/>
          <a:ext cx="6308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108</xdr:row>
      <xdr:rowOff>0</xdr:rowOff>
    </xdr:from>
    <xdr:to>
      <xdr:col>4</xdr:col>
      <xdr:colOff>183216</xdr:colOff>
      <xdr:row>108</xdr:row>
      <xdr:rowOff>142875</xdr:rowOff>
    </xdr:to>
    <xdr:sp macro="" textlink="">
      <xdr:nvSpPr>
        <xdr:cNvPr id="3936" name="Text Box 771"/>
        <xdr:cNvSpPr txBox="1">
          <a:spLocks noChangeArrowheads="1"/>
        </xdr:cNvSpPr>
      </xdr:nvSpPr>
      <xdr:spPr bwMode="auto">
        <a:xfrm>
          <a:off x="1323975" y="6705600"/>
          <a:ext cx="6308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108</xdr:row>
      <xdr:rowOff>0</xdr:rowOff>
    </xdr:from>
    <xdr:to>
      <xdr:col>4</xdr:col>
      <xdr:colOff>183216</xdr:colOff>
      <xdr:row>108</xdr:row>
      <xdr:rowOff>142875</xdr:rowOff>
    </xdr:to>
    <xdr:sp macro="" textlink="">
      <xdr:nvSpPr>
        <xdr:cNvPr id="3937" name="Text Box 771"/>
        <xdr:cNvSpPr txBox="1">
          <a:spLocks noChangeArrowheads="1"/>
        </xdr:cNvSpPr>
      </xdr:nvSpPr>
      <xdr:spPr bwMode="auto">
        <a:xfrm>
          <a:off x="1323975" y="6705600"/>
          <a:ext cx="6308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108</xdr:row>
      <xdr:rowOff>0</xdr:rowOff>
    </xdr:from>
    <xdr:to>
      <xdr:col>4</xdr:col>
      <xdr:colOff>183216</xdr:colOff>
      <xdr:row>108</xdr:row>
      <xdr:rowOff>142875</xdr:rowOff>
    </xdr:to>
    <xdr:sp macro="" textlink="">
      <xdr:nvSpPr>
        <xdr:cNvPr id="3938" name="Text Box 771"/>
        <xdr:cNvSpPr txBox="1">
          <a:spLocks noChangeArrowheads="1"/>
        </xdr:cNvSpPr>
      </xdr:nvSpPr>
      <xdr:spPr bwMode="auto">
        <a:xfrm>
          <a:off x="1323975" y="6705600"/>
          <a:ext cx="6308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108</xdr:row>
      <xdr:rowOff>0</xdr:rowOff>
    </xdr:from>
    <xdr:to>
      <xdr:col>4</xdr:col>
      <xdr:colOff>183216</xdr:colOff>
      <xdr:row>108</xdr:row>
      <xdr:rowOff>142875</xdr:rowOff>
    </xdr:to>
    <xdr:sp macro="" textlink="">
      <xdr:nvSpPr>
        <xdr:cNvPr id="3939" name="Text Box 771"/>
        <xdr:cNvSpPr txBox="1">
          <a:spLocks noChangeArrowheads="1"/>
        </xdr:cNvSpPr>
      </xdr:nvSpPr>
      <xdr:spPr bwMode="auto">
        <a:xfrm>
          <a:off x="1323975" y="6705600"/>
          <a:ext cx="6308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108</xdr:row>
      <xdr:rowOff>0</xdr:rowOff>
    </xdr:from>
    <xdr:to>
      <xdr:col>4</xdr:col>
      <xdr:colOff>183216</xdr:colOff>
      <xdr:row>108</xdr:row>
      <xdr:rowOff>142875</xdr:rowOff>
    </xdr:to>
    <xdr:sp macro="" textlink="">
      <xdr:nvSpPr>
        <xdr:cNvPr id="3940" name="Text Box 771"/>
        <xdr:cNvSpPr txBox="1">
          <a:spLocks noChangeArrowheads="1"/>
        </xdr:cNvSpPr>
      </xdr:nvSpPr>
      <xdr:spPr bwMode="auto">
        <a:xfrm>
          <a:off x="1323975" y="6705600"/>
          <a:ext cx="6308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108</xdr:row>
      <xdr:rowOff>0</xdr:rowOff>
    </xdr:from>
    <xdr:to>
      <xdr:col>4</xdr:col>
      <xdr:colOff>183216</xdr:colOff>
      <xdr:row>108</xdr:row>
      <xdr:rowOff>142875</xdr:rowOff>
    </xdr:to>
    <xdr:sp macro="" textlink="">
      <xdr:nvSpPr>
        <xdr:cNvPr id="3941" name="Text Box 771"/>
        <xdr:cNvSpPr txBox="1">
          <a:spLocks noChangeArrowheads="1"/>
        </xdr:cNvSpPr>
      </xdr:nvSpPr>
      <xdr:spPr bwMode="auto">
        <a:xfrm>
          <a:off x="1323975" y="6705600"/>
          <a:ext cx="6308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42" name="Text Box 38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43" name="Text Box 38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44" name="Text Box 38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45" name="Text Box 39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46" name="Text Box 39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47" name="Text Box 39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48" name="Text Box 39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49" name="Text Box 39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50" name="Text Box 39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51" name="Text Box 39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52" name="Text Box 39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53" name="Text Box 39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54" name="Text Box 39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55" name="Text Box 40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56" name="Text Box 40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57" name="Text Box 40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58" name="Text Box 40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59" name="Text Box 40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60" name="Text Box 40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61" name="Text Box 40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62" name="Text Box 40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63" name="Text Box 40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64" name="Text Box 40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65" name="Text Box 41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66" name="Text Box 41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67" name="Text Box 41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68" name="Text Box 41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69" name="Text Box 41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70" name="Text Box 41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71" name="Text Box 41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72" name="Text Box 41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73" name="Text Box 41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74" name="Text Box 41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75" name="Text Box 42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76" name="Text Box 42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77" name="Text Box 42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78" name="Text Box 42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79" name="Text Box 42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80" name="Text Box 42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81" name="Text Box 42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82" name="Text Box 42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83" name="Text Box 42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84" name="Text Box 42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85" name="Text Box 43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86" name="Text Box 43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87" name="Text Box 43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88" name="Text Box 43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89" name="Text Box 43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90" name="Text Box 43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91" name="Text Box 43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92" name="Text Box 43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93" name="Text Box 43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94" name="Text Box 43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95" name="Text Box 44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96" name="Text Box 44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97" name="Text Box 44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98" name="Text Box 44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3999" name="Text Box 44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00" name="Text Box 44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01" name="Text Box 44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02" name="Text Box 44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03" name="Text Box 44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04" name="Text Box 44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05" name="Text Box 45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06" name="Text Box 45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07" name="Text Box 45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08" name="Text Box 45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09" name="Text Box 45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10" name="Text Box 45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11" name="Text Box 45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12" name="Text Box 45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13" name="Text Box 45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14" name="Text Box 45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15" name="Text Box 46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16" name="Text Box 46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17" name="Text Box 46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18" name="Text Box 46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19" name="Text Box 46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20" name="Text Box 46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21" name="Text Box 46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22" name="Text Box 46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23" name="Text Box 46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24" name="Text Box 46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25" name="Text Box 47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26" name="Text Box 47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27" name="Text Box 47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28" name="Text Box 47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29" name="Text Box 47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30" name="Text Box 47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31" name="Text Box 47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32" name="Text Box 47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33" name="Text Box 47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34" name="Text Box 47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35" name="Text Box 48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36" name="Text Box 48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37" name="Text Box 48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38" name="Text Box 48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39" name="Text Box 48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40" name="Text Box 48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41" name="Text Box 48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42" name="Text Box 48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43" name="Text Box 48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44" name="Text Box 48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45" name="Text Box 49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46" name="Text Box 49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47" name="Text Box 49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48" name="Text Box 49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49" name="Text Box 49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50" name="Text Box 49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51" name="Text Box 49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52" name="Text Box 49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53" name="Text Box 49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54" name="Text Box 49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55" name="Text Box 50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56" name="Text Box 50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57" name="Text Box 50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58" name="Text Box 50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59" name="Text Box 50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60" name="Text Box 50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61" name="Text Box 50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62" name="Text Box 50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63" name="Text Box 50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64" name="Text Box 50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65" name="Text Box 51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66" name="Text Box 51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67" name="Text Box 51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68" name="Text Box 51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69" name="Text Box 51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70" name="Text Box 51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71" name="Text Box 51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72" name="Text Box 51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73" name="Text Box 51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74" name="Text Box 51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75" name="Text Box 52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76" name="Text Box 52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77" name="Text Box 52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78" name="Text Box 52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79" name="Text Box 52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80" name="Text Box 52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81" name="Text Box 52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82" name="Text Box 52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83" name="Text Box 52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84" name="Text Box 52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85" name="Text Box 53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86" name="Text Box 53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87" name="Text Box 53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88" name="Text Box 53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89" name="Text Box 53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90" name="Text Box 53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91" name="Text Box 53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92" name="Text Box 53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93" name="Text Box 53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94" name="Text Box 53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95" name="Text Box 54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96" name="Text Box 54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97" name="Text Box 54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98" name="Text Box 54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099" name="Text Box 54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00" name="Text Box 54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01" name="Text Box 54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02" name="Text Box 54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03" name="Text Box 54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04" name="Text Box 54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05" name="Text Box 55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06" name="Text Box 55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07" name="Text Box 55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08" name="Text Box 55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09" name="Text Box 55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10" name="Text Box 55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11" name="Text Box 55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12" name="Text Box 55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13" name="Text Box 55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14" name="Text Box 55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15" name="Text Box 56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16" name="Text Box 56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17" name="Text Box 56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18" name="Text Box 56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19" name="Text Box 56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20" name="Text Box 56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21" name="Text Box 56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22" name="Text Box 56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23" name="Text Box 56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24" name="Text Box 56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25" name="Text Box 57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26" name="Text Box 57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27" name="Text Box 57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28" name="Text Box 57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29" name="Text Box 57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30" name="Text Box 57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31" name="Text Box 57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32" name="Text Box 57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33" name="Text Box 57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34" name="Text Box 57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35" name="Text Box 58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36" name="Text Box 58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37" name="Text Box 58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38" name="Text Box 58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39" name="Text Box 58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40" name="Text Box 58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41" name="Text Box 58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42" name="Text Box 58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43" name="Text Box 58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44" name="Text Box 58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45" name="Text Box 59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46" name="Text Box 59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47" name="Text Box 59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48" name="Text Box 59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49" name="Text Box 59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50" name="Text Box 59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51" name="Text Box 59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52" name="Text Box 59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53" name="Text Box 59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54" name="Text Box 59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55" name="Text Box 60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56" name="Text Box 60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57" name="Text Box 60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58" name="Text Box 60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59" name="Text Box 60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60" name="Text Box 60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61" name="Text Box 60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62" name="Text Box 60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63" name="Text Box 60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64" name="Text Box 60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65" name="Text Box 61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66" name="Text Box 61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67" name="Text Box 61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68" name="Text Box 61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69" name="Text Box 61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70" name="Text Box 61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71" name="Text Box 61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72" name="Text Box 61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73" name="Text Box 61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74" name="Text Box 61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75" name="Text Box 62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76" name="Text Box 62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77" name="Text Box 62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78" name="Text Box 62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79" name="Text Box 62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80" name="Text Box 62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81" name="Text Box 62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82" name="Text Box 62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83" name="Text Box 62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84" name="Text Box 62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85" name="Text Box 63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86" name="Text Box 63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87" name="Text Box 63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88" name="Text Box 63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89" name="Text Box 63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90" name="Text Box 63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91" name="Text Box 63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92" name="Text Box 63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93" name="Text Box 63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94" name="Text Box 63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95" name="Text Box 64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96" name="Text Box 64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97" name="Text Box 64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98" name="Text Box 64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199" name="Text Box 64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00" name="Text Box 64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01" name="Text Box 64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02" name="Text Box 64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03" name="Text Box 64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04" name="Text Box 64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05" name="Text Box 65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06" name="Text Box 65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07" name="Text Box 65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08" name="Text Box 65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09" name="Text Box 65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10" name="Text Box 65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11" name="Text Box 65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12" name="Text Box 65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13" name="Text Box 65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14" name="Text Box 65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15" name="Text Box 66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16" name="Text Box 66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17" name="Text Box 66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18" name="Text Box 66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19" name="Text Box 66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20" name="Text Box 66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21" name="Text Box 66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22" name="Text Box 66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23" name="Text Box 66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24" name="Text Box 66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25" name="Text Box 67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26" name="Text Box 67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27" name="Text Box 67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28" name="Text Box 67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29" name="Text Box 67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30" name="Text Box 67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31" name="Text Box 67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32" name="Text Box 67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33" name="Text Box 67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34" name="Text Box 67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35" name="Text Box 68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36" name="Text Box 68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37" name="Text Box 68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38" name="Text Box 68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39" name="Text Box 68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40" name="Text Box 68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41" name="Text Box 68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42" name="Text Box 68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43" name="Text Box 68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44" name="Text Box 68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45" name="Text Box 69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46" name="Text Box 69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47" name="Text Box 69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48" name="Text Box 69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49" name="Text Box 69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50" name="Text Box 69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51" name="Text Box 69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52" name="Text Box 69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53" name="Text Box 69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54" name="Text Box 69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55" name="Text Box 70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56" name="Text Box 70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57" name="Text Box 70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58" name="Text Box 70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59" name="Text Box 70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60" name="Text Box 70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61" name="Text Box 70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62" name="Text Box 70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63" name="Text Box 70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64" name="Text Box 70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65" name="Text Box 71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66" name="Text Box 71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67" name="Text Box 71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68" name="Text Box 71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69" name="Text Box 71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70" name="Text Box 71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71" name="Text Box 71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72" name="Text Box 71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73" name="Text Box 71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74" name="Text Box 71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75" name="Text Box 72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76" name="Text Box 72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77" name="Text Box 72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78" name="Text Box 72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79" name="Text Box 72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80" name="Text Box 72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81" name="Text Box 72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82" name="Text Box 72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83" name="Text Box 72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84" name="Text Box 72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85" name="Text Box 73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86" name="Text Box 73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87" name="Text Box 73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88" name="Text Box 73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89" name="Text Box 73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90" name="Text Box 73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91" name="Text Box 73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92" name="Text Box 73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93" name="Text Box 73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94" name="Text Box 73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95" name="Text Box 74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96" name="Text Box 74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97" name="Text Box 74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98" name="Text Box 74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299" name="Text Box 74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00" name="Text Box 74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01" name="Text Box 74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02" name="Text Box 74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03" name="Text Box 74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04" name="Text Box 74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05" name="Text Box 75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06" name="Text Box 75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07" name="Text Box 75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08" name="Text Box 75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09" name="Text Box 75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10" name="Text Box 75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11" name="Text Box 75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12" name="Text Box 75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13" name="Text Box 75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14" name="Text Box 75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15" name="Text Box 76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16" name="Text Box 76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17" name="Text Box 76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18" name="Text Box 76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19" name="Text Box 76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20" name="Text Box 76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21" name="Text Box 76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22" name="Text Box 76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23" name="Text Box 76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24" name="Text Box 76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25" name="Text Box 77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26" name="Text Box 77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209550</xdr:colOff>
      <xdr:row>108</xdr:row>
      <xdr:rowOff>0</xdr:rowOff>
    </xdr:from>
    <xdr:to>
      <xdr:col>4</xdr:col>
      <xdr:colOff>428625</xdr:colOff>
      <xdr:row>108</xdr:row>
      <xdr:rowOff>142875</xdr:rowOff>
    </xdr:to>
    <xdr:sp macro="" textlink="">
      <xdr:nvSpPr>
        <xdr:cNvPr id="4327" name="Text Box 772"/>
        <xdr:cNvSpPr txBox="1">
          <a:spLocks noChangeArrowheads="1"/>
        </xdr:cNvSpPr>
      </xdr:nvSpPr>
      <xdr:spPr bwMode="auto">
        <a:xfrm>
          <a:off x="1981200" y="670560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108</xdr:row>
      <xdr:rowOff>0</xdr:rowOff>
    </xdr:from>
    <xdr:to>
      <xdr:col>4</xdr:col>
      <xdr:colOff>21291</xdr:colOff>
      <xdr:row>108</xdr:row>
      <xdr:rowOff>142875</xdr:rowOff>
    </xdr:to>
    <xdr:sp macro="" textlink="">
      <xdr:nvSpPr>
        <xdr:cNvPr id="4328" name="Text Box 771"/>
        <xdr:cNvSpPr txBox="1">
          <a:spLocks noChangeArrowheads="1"/>
        </xdr:cNvSpPr>
      </xdr:nvSpPr>
      <xdr:spPr bwMode="auto">
        <a:xfrm>
          <a:off x="1323975" y="6705600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108</xdr:row>
      <xdr:rowOff>0</xdr:rowOff>
    </xdr:from>
    <xdr:to>
      <xdr:col>4</xdr:col>
      <xdr:colOff>21291</xdr:colOff>
      <xdr:row>108</xdr:row>
      <xdr:rowOff>142875</xdr:rowOff>
    </xdr:to>
    <xdr:sp macro="" textlink="">
      <xdr:nvSpPr>
        <xdr:cNvPr id="4329" name="Text Box 771"/>
        <xdr:cNvSpPr txBox="1">
          <a:spLocks noChangeArrowheads="1"/>
        </xdr:cNvSpPr>
      </xdr:nvSpPr>
      <xdr:spPr bwMode="auto">
        <a:xfrm>
          <a:off x="1323975" y="6705600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108</xdr:row>
      <xdr:rowOff>0</xdr:rowOff>
    </xdr:from>
    <xdr:to>
      <xdr:col>4</xdr:col>
      <xdr:colOff>21291</xdr:colOff>
      <xdr:row>108</xdr:row>
      <xdr:rowOff>142875</xdr:rowOff>
    </xdr:to>
    <xdr:sp macro="" textlink="">
      <xdr:nvSpPr>
        <xdr:cNvPr id="4330" name="Text Box 771"/>
        <xdr:cNvSpPr txBox="1">
          <a:spLocks noChangeArrowheads="1"/>
        </xdr:cNvSpPr>
      </xdr:nvSpPr>
      <xdr:spPr bwMode="auto">
        <a:xfrm>
          <a:off x="1323975" y="6705600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108</xdr:row>
      <xdr:rowOff>0</xdr:rowOff>
    </xdr:from>
    <xdr:to>
      <xdr:col>4</xdr:col>
      <xdr:colOff>21291</xdr:colOff>
      <xdr:row>108</xdr:row>
      <xdr:rowOff>142875</xdr:rowOff>
    </xdr:to>
    <xdr:sp macro="" textlink="">
      <xdr:nvSpPr>
        <xdr:cNvPr id="4331" name="Text Box 771"/>
        <xdr:cNvSpPr txBox="1">
          <a:spLocks noChangeArrowheads="1"/>
        </xdr:cNvSpPr>
      </xdr:nvSpPr>
      <xdr:spPr bwMode="auto">
        <a:xfrm>
          <a:off x="1323975" y="6705600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108</xdr:row>
      <xdr:rowOff>0</xdr:rowOff>
    </xdr:from>
    <xdr:to>
      <xdr:col>4</xdr:col>
      <xdr:colOff>21291</xdr:colOff>
      <xdr:row>108</xdr:row>
      <xdr:rowOff>142875</xdr:rowOff>
    </xdr:to>
    <xdr:sp macro="" textlink="">
      <xdr:nvSpPr>
        <xdr:cNvPr id="4332" name="Text Box 771"/>
        <xdr:cNvSpPr txBox="1">
          <a:spLocks noChangeArrowheads="1"/>
        </xdr:cNvSpPr>
      </xdr:nvSpPr>
      <xdr:spPr bwMode="auto">
        <a:xfrm>
          <a:off x="1323975" y="6705600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108</xdr:row>
      <xdr:rowOff>0</xdr:rowOff>
    </xdr:from>
    <xdr:to>
      <xdr:col>4</xdr:col>
      <xdr:colOff>21291</xdr:colOff>
      <xdr:row>108</xdr:row>
      <xdr:rowOff>142875</xdr:rowOff>
    </xdr:to>
    <xdr:sp macro="" textlink="">
      <xdr:nvSpPr>
        <xdr:cNvPr id="4333" name="Text Box 771"/>
        <xdr:cNvSpPr txBox="1">
          <a:spLocks noChangeArrowheads="1"/>
        </xdr:cNvSpPr>
      </xdr:nvSpPr>
      <xdr:spPr bwMode="auto">
        <a:xfrm>
          <a:off x="1323975" y="6705600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108</xdr:row>
      <xdr:rowOff>0</xdr:rowOff>
    </xdr:from>
    <xdr:to>
      <xdr:col>4</xdr:col>
      <xdr:colOff>21291</xdr:colOff>
      <xdr:row>108</xdr:row>
      <xdr:rowOff>142875</xdr:rowOff>
    </xdr:to>
    <xdr:sp macro="" textlink="">
      <xdr:nvSpPr>
        <xdr:cNvPr id="4334" name="Text Box 771"/>
        <xdr:cNvSpPr txBox="1">
          <a:spLocks noChangeArrowheads="1"/>
        </xdr:cNvSpPr>
      </xdr:nvSpPr>
      <xdr:spPr bwMode="auto">
        <a:xfrm>
          <a:off x="1323975" y="6705600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108</xdr:row>
      <xdr:rowOff>0</xdr:rowOff>
    </xdr:from>
    <xdr:to>
      <xdr:col>4</xdr:col>
      <xdr:colOff>21291</xdr:colOff>
      <xdr:row>108</xdr:row>
      <xdr:rowOff>142875</xdr:rowOff>
    </xdr:to>
    <xdr:sp macro="" textlink="">
      <xdr:nvSpPr>
        <xdr:cNvPr id="4335" name="Text Box 771"/>
        <xdr:cNvSpPr txBox="1">
          <a:spLocks noChangeArrowheads="1"/>
        </xdr:cNvSpPr>
      </xdr:nvSpPr>
      <xdr:spPr bwMode="auto">
        <a:xfrm>
          <a:off x="1323975" y="6705600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36" name="Text Box 38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37" name="Text Box 38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38" name="Text Box 38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39" name="Text Box 39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40" name="Text Box 39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41" name="Text Box 39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42" name="Text Box 39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43" name="Text Box 39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44" name="Text Box 39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45" name="Text Box 39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46" name="Text Box 39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47" name="Text Box 39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48" name="Text Box 39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49" name="Text Box 40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50" name="Text Box 40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51" name="Text Box 40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52" name="Text Box 40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53" name="Text Box 40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54" name="Text Box 40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55" name="Text Box 40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56" name="Text Box 40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57" name="Text Box 40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58" name="Text Box 40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59" name="Text Box 41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60" name="Text Box 41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61" name="Text Box 41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62" name="Text Box 41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63" name="Text Box 41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64" name="Text Box 41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65" name="Text Box 41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66" name="Text Box 41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67" name="Text Box 41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68" name="Text Box 41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69" name="Text Box 42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70" name="Text Box 42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71" name="Text Box 42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72" name="Text Box 42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73" name="Text Box 42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74" name="Text Box 42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75" name="Text Box 42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76" name="Text Box 42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77" name="Text Box 42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78" name="Text Box 42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79" name="Text Box 43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80" name="Text Box 43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81" name="Text Box 43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82" name="Text Box 43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83" name="Text Box 43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84" name="Text Box 43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85" name="Text Box 43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86" name="Text Box 43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87" name="Text Box 43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88" name="Text Box 43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89" name="Text Box 44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90" name="Text Box 44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91" name="Text Box 44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92" name="Text Box 44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93" name="Text Box 44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94" name="Text Box 44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95" name="Text Box 44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96" name="Text Box 44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97" name="Text Box 44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98" name="Text Box 44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399" name="Text Box 45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00" name="Text Box 45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01" name="Text Box 45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02" name="Text Box 45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03" name="Text Box 45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04" name="Text Box 45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05" name="Text Box 45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06" name="Text Box 45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07" name="Text Box 45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08" name="Text Box 45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09" name="Text Box 46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10" name="Text Box 46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11" name="Text Box 46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12" name="Text Box 46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13" name="Text Box 46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14" name="Text Box 46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15" name="Text Box 46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16" name="Text Box 46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17" name="Text Box 46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18" name="Text Box 46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19" name="Text Box 47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20" name="Text Box 47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21" name="Text Box 47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22" name="Text Box 47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23" name="Text Box 47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24" name="Text Box 47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25" name="Text Box 47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26" name="Text Box 47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27" name="Text Box 47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28" name="Text Box 47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29" name="Text Box 48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30" name="Text Box 48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31" name="Text Box 48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32" name="Text Box 48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33" name="Text Box 48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34" name="Text Box 48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35" name="Text Box 48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36" name="Text Box 48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37" name="Text Box 48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38" name="Text Box 48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39" name="Text Box 49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40" name="Text Box 49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41" name="Text Box 49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42" name="Text Box 49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43" name="Text Box 49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44" name="Text Box 49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45" name="Text Box 49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46" name="Text Box 49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47" name="Text Box 49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48" name="Text Box 49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49" name="Text Box 50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50" name="Text Box 50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51" name="Text Box 50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52" name="Text Box 50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53" name="Text Box 50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54" name="Text Box 50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55" name="Text Box 50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56" name="Text Box 50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57" name="Text Box 50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58" name="Text Box 50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59" name="Text Box 51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60" name="Text Box 51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61" name="Text Box 51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62" name="Text Box 51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63" name="Text Box 51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64" name="Text Box 51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65" name="Text Box 51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66" name="Text Box 51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67" name="Text Box 51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68" name="Text Box 51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69" name="Text Box 52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70" name="Text Box 52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71" name="Text Box 52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72" name="Text Box 52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73" name="Text Box 52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74" name="Text Box 52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75" name="Text Box 52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76" name="Text Box 52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77" name="Text Box 52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78" name="Text Box 52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79" name="Text Box 53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80" name="Text Box 53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81" name="Text Box 53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82" name="Text Box 53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83" name="Text Box 53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84" name="Text Box 53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85" name="Text Box 53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86" name="Text Box 53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87" name="Text Box 53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88" name="Text Box 53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89" name="Text Box 54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90" name="Text Box 54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91" name="Text Box 54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92" name="Text Box 54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93" name="Text Box 54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94" name="Text Box 54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95" name="Text Box 54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96" name="Text Box 54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97" name="Text Box 54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98" name="Text Box 54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499" name="Text Box 55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00" name="Text Box 55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01" name="Text Box 55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02" name="Text Box 55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03" name="Text Box 55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04" name="Text Box 55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05" name="Text Box 55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06" name="Text Box 55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07" name="Text Box 55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08" name="Text Box 55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09" name="Text Box 56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10" name="Text Box 56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11" name="Text Box 56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12" name="Text Box 56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13" name="Text Box 56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14" name="Text Box 56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15" name="Text Box 56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16" name="Text Box 56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17" name="Text Box 56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18" name="Text Box 56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19" name="Text Box 57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20" name="Text Box 57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21" name="Text Box 57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22" name="Text Box 57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23" name="Text Box 57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24" name="Text Box 57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25" name="Text Box 57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26" name="Text Box 57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27" name="Text Box 57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28" name="Text Box 57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29" name="Text Box 58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30" name="Text Box 58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31" name="Text Box 58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32" name="Text Box 58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33" name="Text Box 58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34" name="Text Box 58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35" name="Text Box 58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36" name="Text Box 58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37" name="Text Box 58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38" name="Text Box 58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39" name="Text Box 59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40" name="Text Box 59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41" name="Text Box 59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42" name="Text Box 59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43" name="Text Box 59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44" name="Text Box 59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45" name="Text Box 59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46" name="Text Box 59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47" name="Text Box 59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48" name="Text Box 59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49" name="Text Box 60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50" name="Text Box 60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51" name="Text Box 60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52" name="Text Box 60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53" name="Text Box 60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54" name="Text Box 60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55" name="Text Box 60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56" name="Text Box 60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57" name="Text Box 60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58" name="Text Box 60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59" name="Text Box 61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60" name="Text Box 61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61" name="Text Box 61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62" name="Text Box 61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63" name="Text Box 61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64" name="Text Box 61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65" name="Text Box 61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66" name="Text Box 61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67" name="Text Box 61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68" name="Text Box 61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69" name="Text Box 62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70" name="Text Box 62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71" name="Text Box 62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72" name="Text Box 62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73" name="Text Box 62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74" name="Text Box 62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75" name="Text Box 62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76" name="Text Box 62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77" name="Text Box 62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78" name="Text Box 62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79" name="Text Box 63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80" name="Text Box 63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81" name="Text Box 63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82" name="Text Box 63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83" name="Text Box 63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84" name="Text Box 63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85" name="Text Box 63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86" name="Text Box 63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87" name="Text Box 63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88" name="Text Box 63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89" name="Text Box 64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90" name="Text Box 64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91" name="Text Box 64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92" name="Text Box 64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93" name="Text Box 64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94" name="Text Box 64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95" name="Text Box 64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96" name="Text Box 64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97" name="Text Box 64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98" name="Text Box 64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599" name="Text Box 65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00" name="Text Box 65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01" name="Text Box 65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02" name="Text Box 65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03" name="Text Box 65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04" name="Text Box 65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05" name="Text Box 65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06" name="Text Box 65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07" name="Text Box 65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08" name="Text Box 65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09" name="Text Box 66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10" name="Text Box 66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11" name="Text Box 66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12" name="Text Box 66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13" name="Text Box 66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14" name="Text Box 66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15" name="Text Box 66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16" name="Text Box 66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17" name="Text Box 66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18" name="Text Box 66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19" name="Text Box 67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20" name="Text Box 67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21" name="Text Box 67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22" name="Text Box 67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23" name="Text Box 67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24" name="Text Box 67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25" name="Text Box 67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26" name="Text Box 67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27" name="Text Box 67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28" name="Text Box 67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29" name="Text Box 68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30" name="Text Box 68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31" name="Text Box 68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32" name="Text Box 68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33" name="Text Box 68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34" name="Text Box 68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35" name="Text Box 68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36" name="Text Box 68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37" name="Text Box 68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38" name="Text Box 68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39" name="Text Box 69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40" name="Text Box 69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41" name="Text Box 69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42" name="Text Box 69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43" name="Text Box 69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44" name="Text Box 69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45" name="Text Box 69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46" name="Text Box 69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47" name="Text Box 69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48" name="Text Box 69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49" name="Text Box 70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50" name="Text Box 70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51" name="Text Box 70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52" name="Text Box 70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53" name="Text Box 70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54" name="Text Box 70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55" name="Text Box 70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56" name="Text Box 70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57" name="Text Box 70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58" name="Text Box 70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59" name="Text Box 71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60" name="Text Box 71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61" name="Text Box 71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62" name="Text Box 71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63" name="Text Box 71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64" name="Text Box 71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65" name="Text Box 71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66" name="Text Box 71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67" name="Text Box 71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68" name="Text Box 71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69" name="Text Box 72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70" name="Text Box 72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71" name="Text Box 72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72" name="Text Box 72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73" name="Text Box 72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74" name="Text Box 72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75" name="Text Box 72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76" name="Text Box 72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77" name="Text Box 72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78" name="Text Box 72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79" name="Text Box 73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80" name="Text Box 73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81" name="Text Box 73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82" name="Text Box 73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83" name="Text Box 73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84" name="Text Box 73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85" name="Text Box 73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86" name="Text Box 73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87" name="Text Box 73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88" name="Text Box 73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89" name="Text Box 74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90" name="Text Box 74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91" name="Text Box 74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92" name="Text Box 74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93" name="Text Box 74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94" name="Text Box 74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95" name="Text Box 74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96" name="Text Box 74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97" name="Text Box 74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98" name="Text Box 74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699" name="Text Box 75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700" name="Text Box 75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701" name="Text Box 75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702" name="Text Box 75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703" name="Text Box 75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704" name="Text Box 75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705" name="Text Box 75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706" name="Text Box 75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707" name="Text Box 75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708" name="Text Box 75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709" name="Text Box 76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710" name="Text Box 76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711" name="Text Box 762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712" name="Text Box 763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713" name="Text Box 764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714" name="Text Box 765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715" name="Text Box 766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716" name="Text Box 767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717" name="Text Box 768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718" name="Text Box 769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719" name="Text Box 770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104775</xdr:colOff>
      <xdr:row>108</xdr:row>
      <xdr:rowOff>142875</xdr:rowOff>
    </xdr:to>
    <xdr:sp macro="" textlink="">
      <xdr:nvSpPr>
        <xdr:cNvPr id="4720" name="Text Box 771"/>
        <xdr:cNvSpPr txBox="1">
          <a:spLocks noChangeArrowheads="1"/>
        </xdr:cNvSpPr>
      </xdr:nvSpPr>
      <xdr:spPr bwMode="auto">
        <a:xfrm>
          <a:off x="1771650" y="670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209550</xdr:colOff>
      <xdr:row>108</xdr:row>
      <xdr:rowOff>0</xdr:rowOff>
    </xdr:from>
    <xdr:to>
      <xdr:col>4</xdr:col>
      <xdr:colOff>428625</xdr:colOff>
      <xdr:row>108</xdr:row>
      <xdr:rowOff>142875</xdr:rowOff>
    </xdr:to>
    <xdr:sp macro="" textlink="">
      <xdr:nvSpPr>
        <xdr:cNvPr id="4721" name="Text Box 772"/>
        <xdr:cNvSpPr txBox="1">
          <a:spLocks noChangeArrowheads="1"/>
        </xdr:cNvSpPr>
      </xdr:nvSpPr>
      <xdr:spPr bwMode="auto">
        <a:xfrm>
          <a:off x="1981200" y="670560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108</xdr:row>
      <xdr:rowOff>0</xdr:rowOff>
    </xdr:from>
    <xdr:to>
      <xdr:col>4</xdr:col>
      <xdr:colOff>21291</xdr:colOff>
      <xdr:row>108</xdr:row>
      <xdr:rowOff>142875</xdr:rowOff>
    </xdr:to>
    <xdr:sp macro="" textlink="">
      <xdr:nvSpPr>
        <xdr:cNvPr id="4722" name="Text Box 771"/>
        <xdr:cNvSpPr txBox="1">
          <a:spLocks noChangeArrowheads="1"/>
        </xdr:cNvSpPr>
      </xdr:nvSpPr>
      <xdr:spPr bwMode="auto">
        <a:xfrm>
          <a:off x="1323975" y="6705600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108</xdr:row>
      <xdr:rowOff>0</xdr:rowOff>
    </xdr:from>
    <xdr:to>
      <xdr:col>4</xdr:col>
      <xdr:colOff>21291</xdr:colOff>
      <xdr:row>108</xdr:row>
      <xdr:rowOff>142875</xdr:rowOff>
    </xdr:to>
    <xdr:sp macro="" textlink="">
      <xdr:nvSpPr>
        <xdr:cNvPr id="4723" name="Text Box 771"/>
        <xdr:cNvSpPr txBox="1">
          <a:spLocks noChangeArrowheads="1"/>
        </xdr:cNvSpPr>
      </xdr:nvSpPr>
      <xdr:spPr bwMode="auto">
        <a:xfrm>
          <a:off x="1323975" y="6705600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108</xdr:row>
      <xdr:rowOff>0</xdr:rowOff>
    </xdr:from>
    <xdr:to>
      <xdr:col>4</xdr:col>
      <xdr:colOff>21291</xdr:colOff>
      <xdr:row>108</xdr:row>
      <xdr:rowOff>142875</xdr:rowOff>
    </xdr:to>
    <xdr:sp macro="" textlink="">
      <xdr:nvSpPr>
        <xdr:cNvPr id="4724" name="Text Box 771"/>
        <xdr:cNvSpPr txBox="1">
          <a:spLocks noChangeArrowheads="1"/>
        </xdr:cNvSpPr>
      </xdr:nvSpPr>
      <xdr:spPr bwMode="auto">
        <a:xfrm>
          <a:off x="1323975" y="6705600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108</xdr:row>
      <xdr:rowOff>0</xdr:rowOff>
    </xdr:from>
    <xdr:to>
      <xdr:col>4</xdr:col>
      <xdr:colOff>21291</xdr:colOff>
      <xdr:row>108</xdr:row>
      <xdr:rowOff>142875</xdr:rowOff>
    </xdr:to>
    <xdr:sp macro="" textlink="">
      <xdr:nvSpPr>
        <xdr:cNvPr id="4725" name="Text Box 771"/>
        <xdr:cNvSpPr txBox="1">
          <a:spLocks noChangeArrowheads="1"/>
        </xdr:cNvSpPr>
      </xdr:nvSpPr>
      <xdr:spPr bwMode="auto">
        <a:xfrm>
          <a:off x="1323975" y="6705600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108</xdr:row>
      <xdr:rowOff>0</xdr:rowOff>
    </xdr:from>
    <xdr:to>
      <xdr:col>4</xdr:col>
      <xdr:colOff>21291</xdr:colOff>
      <xdr:row>108</xdr:row>
      <xdr:rowOff>142875</xdr:rowOff>
    </xdr:to>
    <xdr:sp macro="" textlink="">
      <xdr:nvSpPr>
        <xdr:cNvPr id="4726" name="Text Box 771"/>
        <xdr:cNvSpPr txBox="1">
          <a:spLocks noChangeArrowheads="1"/>
        </xdr:cNvSpPr>
      </xdr:nvSpPr>
      <xdr:spPr bwMode="auto">
        <a:xfrm>
          <a:off x="1323975" y="6705600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108</xdr:row>
      <xdr:rowOff>0</xdr:rowOff>
    </xdr:from>
    <xdr:to>
      <xdr:col>4</xdr:col>
      <xdr:colOff>21291</xdr:colOff>
      <xdr:row>108</xdr:row>
      <xdr:rowOff>142875</xdr:rowOff>
    </xdr:to>
    <xdr:sp macro="" textlink="">
      <xdr:nvSpPr>
        <xdr:cNvPr id="4727" name="Text Box 771"/>
        <xdr:cNvSpPr txBox="1">
          <a:spLocks noChangeArrowheads="1"/>
        </xdr:cNvSpPr>
      </xdr:nvSpPr>
      <xdr:spPr bwMode="auto">
        <a:xfrm>
          <a:off x="1323975" y="6705600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108</xdr:row>
      <xdr:rowOff>0</xdr:rowOff>
    </xdr:from>
    <xdr:to>
      <xdr:col>4</xdr:col>
      <xdr:colOff>21291</xdr:colOff>
      <xdr:row>108</xdr:row>
      <xdr:rowOff>142875</xdr:rowOff>
    </xdr:to>
    <xdr:sp macro="" textlink="">
      <xdr:nvSpPr>
        <xdr:cNvPr id="4728" name="Text Box 771"/>
        <xdr:cNvSpPr txBox="1">
          <a:spLocks noChangeArrowheads="1"/>
        </xdr:cNvSpPr>
      </xdr:nvSpPr>
      <xdr:spPr bwMode="auto">
        <a:xfrm>
          <a:off x="1323975" y="6705600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108</xdr:row>
      <xdr:rowOff>0</xdr:rowOff>
    </xdr:from>
    <xdr:to>
      <xdr:col>4</xdr:col>
      <xdr:colOff>21291</xdr:colOff>
      <xdr:row>108</xdr:row>
      <xdr:rowOff>142875</xdr:rowOff>
    </xdr:to>
    <xdr:sp macro="" textlink="">
      <xdr:nvSpPr>
        <xdr:cNvPr id="4729" name="Text Box 771"/>
        <xdr:cNvSpPr txBox="1">
          <a:spLocks noChangeArrowheads="1"/>
        </xdr:cNvSpPr>
      </xdr:nvSpPr>
      <xdr:spPr bwMode="auto">
        <a:xfrm>
          <a:off x="1323975" y="6705600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30" name="Text Box 38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31" name="Text Box 38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32" name="Text Box 38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33" name="Text Box 39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34" name="Text Box 39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35" name="Text Box 39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36" name="Text Box 39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37" name="Text Box 39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38" name="Text Box 39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39" name="Text Box 39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40" name="Text Box 39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41" name="Text Box 39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42" name="Text Box 39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43" name="Text Box 40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44" name="Text Box 40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45" name="Text Box 40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46" name="Text Box 40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47" name="Text Box 40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48" name="Text Box 40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49" name="Text Box 40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50" name="Text Box 40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51" name="Text Box 40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52" name="Text Box 40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53" name="Text Box 41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54" name="Text Box 41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55" name="Text Box 41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56" name="Text Box 41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57" name="Text Box 41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58" name="Text Box 41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59" name="Text Box 41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60" name="Text Box 41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61" name="Text Box 41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62" name="Text Box 41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63" name="Text Box 42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64" name="Text Box 42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65" name="Text Box 42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66" name="Text Box 42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67" name="Text Box 42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68" name="Text Box 42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69" name="Text Box 42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70" name="Text Box 42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71" name="Text Box 42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72" name="Text Box 42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73" name="Text Box 43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74" name="Text Box 43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75" name="Text Box 43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76" name="Text Box 43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77" name="Text Box 43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78" name="Text Box 43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79" name="Text Box 43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80" name="Text Box 43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81" name="Text Box 43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82" name="Text Box 43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83" name="Text Box 44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84" name="Text Box 44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85" name="Text Box 44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86" name="Text Box 44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87" name="Text Box 44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88" name="Text Box 44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89" name="Text Box 44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90" name="Text Box 44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91" name="Text Box 44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92" name="Text Box 44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93" name="Text Box 45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94" name="Text Box 45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95" name="Text Box 45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96" name="Text Box 45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97" name="Text Box 45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98" name="Text Box 45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799" name="Text Box 45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00" name="Text Box 45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01" name="Text Box 45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02" name="Text Box 45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03" name="Text Box 46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04" name="Text Box 46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05" name="Text Box 46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06" name="Text Box 46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07" name="Text Box 46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08" name="Text Box 46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09" name="Text Box 46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10" name="Text Box 46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11" name="Text Box 46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12" name="Text Box 46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13" name="Text Box 47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14" name="Text Box 47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15" name="Text Box 47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16" name="Text Box 47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17" name="Text Box 47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18" name="Text Box 47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19" name="Text Box 47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20" name="Text Box 47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21" name="Text Box 47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22" name="Text Box 47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23" name="Text Box 48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24" name="Text Box 48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25" name="Text Box 48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26" name="Text Box 48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27" name="Text Box 48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28" name="Text Box 48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29" name="Text Box 48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30" name="Text Box 48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31" name="Text Box 48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32" name="Text Box 48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33" name="Text Box 49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34" name="Text Box 49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35" name="Text Box 49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36" name="Text Box 49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37" name="Text Box 49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38" name="Text Box 49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39" name="Text Box 49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40" name="Text Box 49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41" name="Text Box 49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42" name="Text Box 49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43" name="Text Box 50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44" name="Text Box 50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45" name="Text Box 50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46" name="Text Box 50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47" name="Text Box 50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48" name="Text Box 50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49" name="Text Box 50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50" name="Text Box 50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51" name="Text Box 50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52" name="Text Box 50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53" name="Text Box 51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54" name="Text Box 51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55" name="Text Box 51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56" name="Text Box 51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57" name="Text Box 51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58" name="Text Box 51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59" name="Text Box 51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60" name="Text Box 51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61" name="Text Box 51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62" name="Text Box 51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63" name="Text Box 52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64" name="Text Box 52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65" name="Text Box 52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66" name="Text Box 52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67" name="Text Box 52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68" name="Text Box 52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69" name="Text Box 52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70" name="Text Box 52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71" name="Text Box 52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72" name="Text Box 52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73" name="Text Box 53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74" name="Text Box 53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75" name="Text Box 53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76" name="Text Box 53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77" name="Text Box 53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78" name="Text Box 53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79" name="Text Box 53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80" name="Text Box 53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81" name="Text Box 53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82" name="Text Box 53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83" name="Text Box 54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84" name="Text Box 54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85" name="Text Box 54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86" name="Text Box 54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87" name="Text Box 54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88" name="Text Box 54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89" name="Text Box 54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90" name="Text Box 54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91" name="Text Box 54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92" name="Text Box 54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93" name="Text Box 55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94" name="Text Box 55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95" name="Text Box 55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96" name="Text Box 55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97" name="Text Box 55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98" name="Text Box 55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899" name="Text Box 55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00" name="Text Box 55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01" name="Text Box 55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02" name="Text Box 55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03" name="Text Box 56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04" name="Text Box 56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05" name="Text Box 56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06" name="Text Box 56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07" name="Text Box 56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08" name="Text Box 56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09" name="Text Box 56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10" name="Text Box 56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11" name="Text Box 56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12" name="Text Box 56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13" name="Text Box 57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14" name="Text Box 57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15" name="Text Box 57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16" name="Text Box 57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17" name="Text Box 57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18" name="Text Box 57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19" name="Text Box 57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20" name="Text Box 57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21" name="Text Box 57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22" name="Text Box 57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23" name="Text Box 58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24" name="Text Box 58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25" name="Text Box 58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26" name="Text Box 58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27" name="Text Box 58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28" name="Text Box 58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29" name="Text Box 58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30" name="Text Box 58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31" name="Text Box 58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32" name="Text Box 58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33" name="Text Box 59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34" name="Text Box 59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35" name="Text Box 59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36" name="Text Box 59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37" name="Text Box 59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38" name="Text Box 59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39" name="Text Box 59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40" name="Text Box 59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41" name="Text Box 59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42" name="Text Box 59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43" name="Text Box 60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44" name="Text Box 60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45" name="Text Box 60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46" name="Text Box 60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47" name="Text Box 60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48" name="Text Box 60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49" name="Text Box 60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50" name="Text Box 60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51" name="Text Box 60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52" name="Text Box 60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53" name="Text Box 61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54" name="Text Box 61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55" name="Text Box 61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56" name="Text Box 61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57" name="Text Box 61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58" name="Text Box 61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59" name="Text Box 61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60" name="Text Box 61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61" name="Text Box 61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62" name="Text Box 61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63" name="Text Box 62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64" name="Text Box 62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65" name="Text Box 62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66" name="Text Box 62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67" name="Text Box 62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68" name="Text Box 62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69" name="Text Box 62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70" name="Text Box 62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71" name="Text Box 62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72" name="Text Box 62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73" name="Text Box 63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74" name="Text Box 63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75" name="Text Box 63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76" name="Text Box 63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77" name="Text Box 63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78" name="Text Box 63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79" name="Text Box 63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80" name="Text Box 63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81" name="Text Box 63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82" name="Text Box 63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83" name="Text Box 64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84" name="Text Box 64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85" name="Text Box 64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86" name="Text Box 64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87" name="Text Box 64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88" name="Text Box 64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89" name="Text Box 64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90" name="Text Box 64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91" name="Text Box 64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92" name="Text Box 64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93" name="Text Box 65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94" name="Text Box 65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95" name="Text Box 65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96" name="Text Box 65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97" name="Text Box 65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98" name="Text Box 65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4999" name="Text Box 65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00" name="Text Box 65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01" name="Text Box 65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02" name="Text Box 65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03" name="Text Box 66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04" name="Text Box 66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05" name="Text Box 66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06" name="Text Box 66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07" name="Text Box 66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08" name="Text Box 66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09" name="Text Box 66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10" name="Text Box 66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11" name="Text Box 66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12" name="Text Box 66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13" name="Text Box 67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14" name="Text Box 67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15" name="Text Box 67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16" name="Text Box 67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17" name="Text Box 67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18" name="Text Box 67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19" name="Text Box 67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20" name="Text Box 67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21" name="Text Box 67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22" name="Text Box 67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23" name="Text Box 68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24" name="Text Box 68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25" name="Text Box 68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26" name="Text Box 68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27" name="Text Box 68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28" name="Text Box 68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29" name="Text Box 68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30" name="Text Box 68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31" name="Text Box 68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32" name="Text Box 68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33" name="Text Box 69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34" name="Text Box 69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35" name="Text Box 69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36" name="Text Box 69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37" name="Text Box 69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38" name="Text Box 69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39" name="Text Box 69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40" name="Text Box 69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41" name="Text Box 69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42" name="Text Box 69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43" name="Text Box 70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44" name="Text Box 70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45" name="Text Box 70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46" name="Text Box 70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47" name="Text Box 70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48" name="Text Box 70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49" name="Text Box 70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50" name="Text Box 70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51" name="Text Box 70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52" name="Text Box 70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53" name="Text Box 71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54" name="Text Box 71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55" name="Text Box 71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56" name="Text Box 71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57" name="Text Box 71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58" name="Text Box 71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59" name="Text Box 71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60" name="Text Box 71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61" name="Text Box 71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62" name="Text Box 71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63" name="Text Box 72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64" name="Text Box 72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65" name="Text Box 72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66" name="Text Box 72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67" name="Text Box 72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68" name="Text Box 72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69" name="Text Box 72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70" name="Text Box 72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71" name="Text Box 72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72" name="Text Box 72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73" name="Text Box 73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74" name="Text Box 73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75" name="Text Box 73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76" name="Text Box 73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77" name="Text Box 73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78" name="Text Box 73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79" name="Text Box 73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80" name="Text Box 73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81" name="Text Box 73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82" name="Text Box 73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83" name="Text Box 74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84" name="Text Box 74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85" name="Text Box 74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86" name="Text Box 74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87" name="Text Box 74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88" name="Text Box 74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89" name="Text Box 74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90" name="Text Box 74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91" name="Text Box 74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92" name="Text Box 74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93" name="Text Box 75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94" name="Text Box 75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95" name="Text Box 75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96" name="Text Box 75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97" name="Text Box 75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98" name="Text Box 75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099" name="Text Box 75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00" name="Text Box 75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01" name="Text Box 75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02" name="Text Box 75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03" name="Text Box 76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04" name="Text Box 76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05" name="Text Box 76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06" name="Text Box 76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07" name="Text Box 76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08" name="Text Box 76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09" name="Text Box 76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10" name="Text Box 76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11" name="Text Box 76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12" name="Text Box 76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13" name="Text Box 77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14" name="Text Box 77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209550</xdr:colOff>
      <xdr:row>189</xdr:row>
      <xdr:rowOff>0</xdr:rowOff>
    </xdr:from>
    <xdr:to>
      <xdr:col>4</xdr:col>
      <xdr:colOff>428625</xdr:colOff>
      <xdr:row>189</xdr:row>
      <xdr:rowOff>142875</xdr:rowOff>
    </xdr:to>
    <xdr:sp macro="" textlink="">
      <xdr:nvSpPr>
        <xdr:cNvPr id="5115" name="Text Box 772"/>
        <xdr:cNvSpPr txBox="1">
          <a:spLocks noChangeArrowheads="1"/>
        </xdr:cNvSpPr>
      </xdr:nvSpPr>
      <xdr:spPr bwMode="auto">
        <a:xfrm>
          <a:off x="1981200" y="39004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4</xdr:col>
      <xdr:colOff>183216</xdr:colOff>
      <xdr:row>189</xdr:row>
      <xdr:rowOff>142875</xdr:rowOff>
    </xdr:to>
    <xdr:sp macro="" textlink="">
      <xdr:nvSpPr>
        <xdr:cNvPr id="5116" name="Text Box 771"/>
        <xdr:cNvSpPr txBox="1">
          <a:spLocks noChangeArrowheads="1"/>
        </xdr:cNvSpPr>
      </xdr:nvSpPr>
      <xdr:spPr bwMode="auto">
        <a:xfrm>
          <a:off x="1323975" y="39004875"/>
          <a:ext cx="6308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4</xdr:col>
      <xdr:colOff>183216</xdr:colOff>
      <xdr:row>189</xdr:row>
      <xdr:rowOff>142875</xdr:rowOff>
    </xdr:to>
    <xdr:sp macro="" textlink="">
      <xdr:nvSpPr>
        <xdr:cNvPr id="5117" name="Text Box 771"/>
        <xdr:cNvSpPr txBox="1">
          <a:spLocks noChangeArrowheads="1"/>
        </xdr:cNvSpPr>
      </xdr:nvSpPr>
      <xdr:spPr bwMode="auto">
        <a:xfrm>
          <a:off x="1323975" y="39004875"/>
          <a:ext cx="6308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4</xdr:col>
      <xdr:colOff>183216</xdr:colOff>
      <xdr:row>189</xdr:row>
      <xdr:rowOff>142875</xdr:rowOff>
    </xdr:to>
    <xdr:sp macro="" textlink="">
      <xdr:nvSpPr>
        <xdr:cNvPr id="5118" name="Text Box 771"/>
        <xdr:cNvSpPr txBox="1">
          <a:spLocks noChangeArrowheads="1"/>
        </xdr:cNvSpPr>
      </xdr:nvSpPr>
      <xdr:spPr bwMode="auto">
        <a:xfrm>
          <a:off x="1323975" y="39004875"/>
          <a:ext cx="6308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4</xdr:col>
      <xdr:colOff>183216</xdr:colOff>
      <xdr:row>189</xdr:row>
      <xdr:rowOff>142875</xdr:rowOff>
    </xdr:to>
    <xdr:sp macro="" textlink="">
      <xdr:nvSpPr>
        <xdr:cNvPr id="5119" name="Text Box 771"/>
        <xdr:cNvSpPr txBox="1">
          <a:spLocks noChangeArrowheads="1"/>
        </xdr:cNvSpPr>
      </xdr:nvSpPr>
      <xdr:spPr bwMode="auto">
        <a:xfrm>
          <a:off x="1323975" y="39004875"/>
          <a:ext cx="6308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4</xdr:col>
      <xdr:colOff>183216</xdr:colOff>
      <xdr:row>189</xdr:row>
      <xdr:rowOff>142875</xdr:rowOff>
    </xdr:to>
    <xdr:sp macro="" textlink="">
      <xdr:nvSpPr>
        <xdr:cNvPr id="5120" name="Text Box 771"/>
        <xdr:cNvSpPr txBox="1">
          <a:spLocks noChangeArrowheads="1"/>
        </xdr:cNvSpPr>
      </xdr:nvSpPr>
      <xdr:spPr bwMode="auto">
        <a:xfrm>
          <a:off x="1323975" y="39004875"/>
          <a:ext cx="6308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4</xdr:col>
      <xdr:colOff>183216</xdr:colOff>
      <xdr:row>189</xdr:row>
      <xdr:rowOff>142875</xdr:rowOff>
    </xdr:to>
    <xdr:sp macro="" textlink="">
      <xdr:nvSpPr>
        <xdr:cNvPr id="5121" name="Text Box 771"/>
        <xdr:cNvSpPr txBox="1">
          <a:spLocks noChangeArrowheads="1"/>
        </xdr:cNvSpPr>
      </xdr:nvSpPr>
      <xdr:spPr bwMode="auto">
        <a:xfrm>
          <a:off x="1323975" y="39004875"/>
          <a:ext cx="6308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4</xdr:col>
      <xdr:colOff>183216</xdr:colOff>
      <xdr:row>189</xdr:row>
      <xdr:rowOff>142875</xdr:rowOff>
    </xdr:to>
    <xdr:sp macro="" textlink="">
      <xdr:nvSpPr>
        <xdr:cNvPr id="5122" name="Text Box 771"/>
        <xdr:cNvSpPr txBox="1">
          <a:spLocks noChangeArrowheads="1"/>
        </xdr:cNvSpPr>
      </xdr:nvSpPr>
      <xdr:spPr bwMode="auto">
        <a:xfrm>
          <a:off x="1323975" y="39004875"/>
          <a:ext cx="6308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4</xdr:col>
      <xdr:colOff>183216</xdr:colOff>
      <xdr:row>189</xdr:row>
      <xdr:rowOff>142875</xdr:rowOff>
    </xdr:to>
    <xdr:sp macro="" textlink="">
      <xdr:nvSpPr>
        <xdr:cNvPr id="5123" name="Text Box 771"/>
        <xdr:cNvSpPr txBox="1">
          <a:spLocks noChangeArrowheads="1"/>
        </xdr:cNvSpPr>
      </xdr:nvSpPr>
      <xdr:spPr bwMode="auto">
        <a:xfrm>
          <a:off x="1323975" y="39004875"/>
          <a:ext cx="6308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24" name="Text Box 38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25" name="Text Box 38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26" name="Text Box 38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27" name="Text Box 39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28" name="Text Box 39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29" name="Text Box 39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30" name="Text Box 39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31" name="Text Box 39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32" name="Text Box 39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33" name="Text Box 39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34" name="Text Box 39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35" name="Text Box 39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36" name="Text Box 39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37" name="Text Box 40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38" name="Text Box 40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39" name="Text Box 40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40" name="Text Box 40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41" name="Text Box 40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42" name="Text Box 40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43" name="Text Box 40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44" name="Text Box 40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45" name="Text Box 40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46" name="Text Box 40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47" name="Text Box 41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48" name="Text Box 41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49" name="Text Box 41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50" name="Text Box 41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51" name="Text Box 41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52" name="Text Box 41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53" name="Text Box 41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54" name="Text Box 41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55" name="Text Box 41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56" name="Text Box 41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57" name="Text Box 42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58" name="Text Box 42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59" name="Text Box 42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60" name="Text Box 42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61" name="Text Box 42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62" name="Text Box 42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63" name="Text Box 42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64" name="Text Box 42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65" name="Text Box 42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66" name="Text Box 42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67" name="Text Box 43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68" name="Text Box 43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69" name="Text Box 43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70" name="Text Box 43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71" name="Text Box 43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72" name="Text Box 43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73" name="Text Box 43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74" name="Text Box 43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75" name="Text Box 43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76" name="Text Box 43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77" name="Text Box 44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78" name="Text Box 44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79" name="Text Box 44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80" name="Text Box 44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81" name="Text Box 44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82" name="Text Box 44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83" name="Text Box 44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84" name="Text Box 44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85" name="Text Box 44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86" name="Text Box 44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87" name="Text Box 45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88" name="Text Box 45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89" name="Text Box 45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90" name="Text Box 45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91" name="Text Box 45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92" name="Text Box 45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93" name="Text Box 45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94" name="Text Box 45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95" name="Text Box 45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96" name="Text Box 45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97" name="Text Box 46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98" name="Text Box 46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199" name="Text Box 46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00" name="Text Box 46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01" name="Text Box 46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02" name="Text Box 46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03" name="Text Box 46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04" name="Text Box 46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05" name="Text Box 46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06" name="Text Box 46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07" name="Text Box 47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08" name="Text Box 47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09" name="Text Box 47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10" name="Text Box 47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11" name="Text Box 47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12" name="Text Box 47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13" name="Text Box 47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14" name="Text Box 47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15" name="Text Box 47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16" name="Text Box 47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17" name="Text Box 48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18" name="Text Box 48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19" name="Text Box 48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20" name="Text Box 48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21" name="Text Box 48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22" name="Text Box 48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23" name="Text Box 48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24" name="Text Box 48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25" name="Text Box 48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26" name="Text Box 48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27" name="Text Box 49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28" name="Text Box 49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29" name="Text Box 49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30" name="Text Box 49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31" name="Text Box 49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32" name="Text Box 49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33" name="Text Box 49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34" name="Text Box 49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35" name="Text Box 49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36" name="Text Box 49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37" name="Text Box 50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38" name="Text Box 50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39" name="Text Box 50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40" name="Text Box 50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41" name="Text Box 50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42" name="Text Box 50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43" name="Text Box 50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44" name="Text Box 50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45" name="Text Box 50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46" name="Text Box 50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47" name="Text Box 51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48" name="Text Box 51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49" name="Text Box 51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50" name="Text Box 51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51" name="Text Box 51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52" name="Text Box 51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53" name="Text Box 51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54" name="Text Box 51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55" name="Text Box 51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56" name="Text Box 51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57" name="Text Box 52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58" name="Text Box 52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59" name="Text Box 52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60" name="Text Box 52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61" name="Text Box 52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62" name="Text Box 52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63" name="Text Box 52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64" name="Text Box 52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65" name="Text Box 52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66" name="Text Box 52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67" name="Text Box 53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68" name="Text Box 53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69" name="Text Box 53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70" name="Text Box 53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71" name="Text Box 53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72" name="Text Box 53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73" name="Text Box 53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74" name="Text Box 53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75" name="Text Box 53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76" name="Text Box 53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77" name="Text Box 54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78" name="Text Box 54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79" name="Text Box 54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80" name="Text Box 54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81" name="Text Box 54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82" name="Text Box 54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83" name="Text Box 54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84" name="Text Box 54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85" name="Text Box 54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86" name="Text Box 54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87" name="Text Box 55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88" name="Text Box 55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89" name="Text Box 55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90" name="Text Box 55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91" name="Text Box 55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92" name="Text Box 55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93" name="Text Box 55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94" name="Text Box 55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95" name="Text Box 55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96" name="Text Box 55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97" name="Text Box 56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98" name="Text Box 56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299" name="Text Box 56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00" name="Text Box 56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01" name="Text Box 56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02" name="Text Box 56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03" name="Text Box 56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04" name="Text Box 56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05" name="Text Box 56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06" name="Text Box 56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07" name="Text Box 57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08" name="Text Box 57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09" name="Text Box 57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10" name="Text Box 57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11" name="Text Box 57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12" name="Text Box 57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13" name="Text Box 57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14" name="Text Box 57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15" name="Text Box 57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16" name="Text Box 57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17" name="Text Box 58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18" name="Text Box 58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19" name="Text Box 58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20" name="Text Box 58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21" name="Text Box 58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22" name="Text Box 58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23" name="Text Box 58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24" name="Text Box 58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25" name="Text Box 58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26" name="Text Box 58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27" name="Text Box 59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28" name="Text Box 59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29" name="Text Box 59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30" name="Text Box 59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31" name="Text Box 59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32" name="Text Box 59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33" name="Text Box 59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34" name="Text Box 59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35" name="Text Box 59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36" name="Text Box 59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37" name="Text Box 60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38" name="Text Box 60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39" name="Text Box 60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40" name="Text Box 60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41" name="Text Box 60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42" name="Text Box 60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43" name="Text Box 60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44" name="Text Box 60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45" name="Text Box 60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46" name="Text Box 60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47" name="Text Box 61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48" name="Text Box 61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49" name="Text Box 61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50" name="Text Box 61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51" name="Text Box 61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52" name="Text Box 61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53" name="Text Box 61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54" name="Text Box 61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55" name="Text Box 61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56" name="Text Box 61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57" name="Text Box 62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58" name="Text Box 62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59" name="Text Box 62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60" name="Text Box 62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61" name="Text Box 62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62" name="Text Box 62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63" name="Text Box 62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64" name="Text Box 62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65" name="Text Box 62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66" name="Text Box 62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67" name="Text Box 63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68" name="Text Box 63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69" name="Text Box 63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70" name="Text Box 63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71" name="Text Box 63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72" name="Text Box 63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73" name="Text Box 63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74" name="Text Box 63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75" name="Text Box 63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76" name="Text Box 63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77" name="Text Box 64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78" name="Text Box 64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79" name="Text Box 64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80" name="Text Box 64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81" name="Text Box 64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82" name="Text Box 64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83" name="Text Box 64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84" name="Text Box 64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85" name="Text Box 64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86" name="Text Box 64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87" name="Text Box 65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88" name="Text Box 65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89" name="Text Box 65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90" name="Text Box 65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91" name="Text Box 65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92" name="Text Box 65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93" name="Text Box 65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94" name="Text Box 65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95" name="Text Box 65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96" name="Text Box 65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97" name="Text Box 66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98" name="Text Box 66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399" name="Text Box 66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00" name="Text Box 66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01" name="Text Box 66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02" name="Text Box 66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03" name="Text Box 66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04" name="Text Box 66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05" name="Text Box 66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06" name="Text Box 66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07" name="Text Box 67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08" name="Text Box 67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09" name="Text Box 67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10" name="Text Box 67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11" name="Text Box 67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12" name="Text Box 67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13" name="Text Box 67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14" name="Text Box 67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15" name="Text Box 67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16" name="Text Box 67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17" name="Text Box 68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18" name="Text Box 68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19" name="Text Box 68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20" name="Text Box 68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21" name="Text Box 68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22" name="Text Box 68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23" name="Text Box 68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24" name="Text Box 68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25" name="Text Box 68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26" name="Text Box 68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27" name="Text Box 69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28" name="Text Box 69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29" name="Text Box 69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30" name="Text Box 69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31" name="Text Box 69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32" name="Text Box 69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33" name="Text Box 69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34" name="Text Box 69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35" name="Text Box 69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36" name="Text Box 69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37" name="Text Box 70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38" name="Text Box 70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39" name="Text Box 70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40" name="Text Box 70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41" name="Text Box 70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42" name="Text Box 70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43" name="Text Box 70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44" name="Text Box 70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45" name="Text Box 70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46" name="Text Box 70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47" name="Text Box 71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48" name="Text Box 71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49" name="Text Box 71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50" name="Text Box 71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51" name="Text Box 71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52" name="Text Box 71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53" name="Text Box 71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54" name="Text Box 71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55" name="Text Box 71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56" name="Text Box 71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57" name="Text Box 72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58" name="Text Box 72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59" name="Text Box 72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60" name="Text Box 72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61" name="Text Box 72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62" name="Text Box 72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63" name="Text Box 72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64" name="Text Box 72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65" name="Text Box 72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66" name="Text Box 72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67" name="Text Box 73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68" name="Text Box 73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69" name="Text Box 73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70" name="Text Box 73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71" name="Text Box 73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72" name="Text Box 73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73" name="Text Box 73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74" name="Text Box 73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75" name="Text Box 73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76" name="Text Box 73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77" name="Text Box 74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78" name="Text Box 74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79" name="Text Box 74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80" name="Text Box 74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81" name="Text Box 74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82" name="Text Box 74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83" name="Text Box 74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84" name="Text Box 74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85" name="Text Box 74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86" name="Text Box 74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87" name="Text Box 75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88" name="Text Box 75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89" name="Text Box 75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90" name="Text Box 75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91" name="Text Box 75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92" name="Text Box 75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93" name="Text Box 75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94" name="Text Box 75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95" name="Text Box 75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96" name="Text Box 75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97" name="Text Box 76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98" name="Text Box 76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499" name="Text Box 76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00" name="Text Box 76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01" name="Text Box 76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02" name="Text Box 76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03" name="Text Box 76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04" name="Text Box 76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05" name="Text Box 76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06" name="Text Box 76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07" name="Text Box 77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08" name="Text Box 77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209550</xdr:colOff>
      <xdr:row>189</xdr:row>
      <xdr:rowOff>0</xdr:rowOff>
    </xdr:from>
    <xdr:to>
      <xdr:col>4</xdr:col>
      <xdr:colOff>428625</xdr:colOff>
      <xdr:row>189</xdr:row>
      <xdr:rowOff>142875</xdr:rowOff>
    </xdr:to>
    <xdr:sp macro="" textlink="">
      <xdr:nvSpPr>
        <xdr:cNvPr id="5509" name="Text Box 772"/>
        <xdr:cNvSpPr txBox="1">
          <a:spLocks noChangeArrowheads="1"/>
        </xdr:cNvSpPr>
      </xdr:nvSpPr>
      <xdr:spPr bwMode="auto">
        <a:xfrm>
          <a:off x="1981200" y="39004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4</xdr:col>
      <xdr:colOff>183216</xdr:colOff>
      <xdr:row>189</xdr:row>
      <xdr:rowOff>142875</xdr:rowOff>
    </xdr:to>
    <xdr:sp macro="" textlink="">
      <xdr:nvSpPr>
        <xdr:cNvPr id="5510" name="Text Box 771"/>
        <xdr:cNvSpPr txBox="1">
          <a:spLocks noChangeArrowheads="1"/>
        </xdr:cNvSpPr>
      </xdr:nvSpPr>
      <xdr:spPr bwMode="auto">
        <a:xfrm>
          <a:off x="1323975" y="39004875"/>
          <a:ext cx="6308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4</xdr:col>
      <xdr:colOff>183216</xdr:colOff>
      <xdr:row>189</xdr:row>
      <xdr:rowOff>142875</xdr:rowOff>
    </xdr:to>
    <xdr:sp macro="" textlink="">
      <xdr:nvSpPr>
        <xdr:cNvPr id="5511" name="Text Box 771"/>
        <xdr:cNvSpPr txBox="1">
          <a:spLocks noChangeArrowheads="1"/>
        </xdr:cNvSpPr>
      </xdr:nvSpPr>
      <xdr:spPr bwMode="auto">
        <a:xfrm>
          <a:off x="1323975" y="39004875"/>
          <a:ext cx="6308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4</xdr:col>
      <xdr:colOff>183216</xdr:colOff>
      <xdr:row>189</xdr:row>
      <xdr:rowOff>142875</xdr:rowOff>
    </xdr:to>
    <xdr:sp macro="" textlink="">
      <xdr:nvSpPr>
        <xdr:cNvPr id="5512" name="Text Box 771"/>
        <xdr:cNvSpPr txBox="1">
          <a:spLocks noChangeArrowheads="1"/>
        </xdr:cNvSpPr>
      </xdr:nvSpPr>
      <xdr:spPr bwMode="auto">
        <a:xfrm>
          <a:off x="1323975" y="39004875"/>
          <a:ext cx="6308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4</xdr:col>
      <xdr:colOff>183216</xdr:colOff>
      <xdr:row>189</xdr:row>
      <xdr:rowOff>142875</xdr:rowOff>
    </xdr:to>
    <xdr:sp macro="" textlink="">
      <xdr:nvSpPr>
        <xdr:cNvPr id="5513" name="Text Box 771"/>
        <xdr:cNvSpPr txBox="1">
          <a:spLocks noChangeArrowheads="1"/>
        </xdr:cNvSpPr>
      </xdr:nvSpPr>
      <xdr:spPr bwMode="auto">
        <a:xfrm>
          <a:off x="1323975" y="39004875"/>
          <a:ext cx="6308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4</xdr:col>
      <xdr:colOff>183216</xdr:colOff>
      <xdr:row>189</xdr:row>
      <xdr:rowOff>142875</xdr:rowOff>
    </xdr:to>
    <xdr:sp macro="" textlink="">
      <xdr:nvSpPr>
        <xdr:cNvPr id="5514" name="Text Box 771"/>
        <xdr:cNvSpPr txBox="1">
          <a:spLocks noChangeArrowheads="1"/>
        </xdr:cNvSpPr>
      </xdr:nvSpPr>
      <xdr:spPr bwMode="auto">
        <a:xfrm>
          <a:off x="1323975" y="39004875"/>
          <a:ext cx="6308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4</xdr:col>
      <xdr:colOff>183216</xdr:colOff>
      <xdr:row>189</xdr:row>
      <xdr:rowOff>142875</xdr:rowOff>
    </xdr:to>
    <xdr:sp macro="" textlink="">
      <xdr:nvSpPr>
        <xdr:cNvPr id="5515" name="Text Box 771"/>
        <xdr:cNvSpPr txBox="1">
          <a:spLocks noChangeArrowheads="1"/>
        </xdr:cNvSpPr>
      </xdr:nvSpPr>
      <xdr:spPr bwMode="auto">
        <a:xfrm>
          <a:off x="1323975" y="39004875"/>
          <a:ext cx="6308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4</xdr:col>
      <xdr:colOff>183216</xdr:colOff>
      <xdr:row>189</xdr:row>
      <xdr:rowOff>142875</xdr:rowOff>
    </xdr:to>
    <xdr:sp macro="" textlink="">
      <xdr:nvSpPr>
        <xdr:cNvPr id="5516" name="Text Box 771"/>
        <xdr:cNvSpPr txBox="1">
          <a:spLocks noChangeArrowheads="1"/>
        </xdr:cNvSpPr>
      </xdr:nvSpPr>
      <xdr:spPr bwMode="auto">
        <a:xfrm>
          <a:off x="1323975" y="39004875"/>
          <a:ext cx="6308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4</xdr:col>
      <xdr:colOff>183216</xdr:colOff>
      <xdr:row>189</xdr:row>
      <xdr:rowOff>142875</xdr:rowOff>
    </xdr:to>
    <xdr:sp macro="" textlink="">
      <xdr:nvSpPr>
        <xdr:cNvPr id="5517" name="Text Box 771"/>
        <xdr:cNvSpPr txBox="1">
          <a:spLocks noChangeArrowheads="1"/>
        </xdr:cNvSpPr>
      </xdr:nvSpPr>
      <xdr:spPr bwMode="auto">
        <a:xfrm>
          <a:off x="1323975" y="39004875"/>
          <a:ext cx="63089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18" name="Text Box 38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19" name="Text Box 38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20" name="Text Box 38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21" name="Text Box 39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22" name="Text Box 39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23" name="Text Box 39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24" name="Text Box 39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25" name="Text Box 39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26" name="Text Box 39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27" name="Text Box 39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28" name="Text Box 39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29" name="Text Box 39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30" name="Text Box 39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31" name="Text Box 40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32" name="Text Box 40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33" name="Text Box 40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34" name="Text Box 40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35" name="Text Box 40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36" name="Text Box 40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37" name="Text Box 40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38" name="Text Box 40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39" name="Text Box 40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40" name="Text Box 40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41" name="Text Box 41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42" name="Text Box 41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43" name="Text Box 41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44" name="Text Box 41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45" name="Text Box 41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46" name="Text Box 41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47" name="Text Box 41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48" name="Text Box 41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49" name="Text Box 41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50" name="Text Box 41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51" name="Text Box 42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52" name="Text Box 42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53" name="Text Box 42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54" name="Text Box 42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55" name="Text Box 42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56" name="Text Box 42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57" name="Text Box 42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58" name="Text Box 42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59" name="Text Box 42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60" name="Text Box 42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61" name="Text Box 43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62" name="Text Box 43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63" name="Text Box 43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64" name="Text Box 43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65" name="Text Box 43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66" name="Text Box 43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67" name="Text Box 43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68" name="Text Box 43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69" name="Text Box 43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70" name="Text Box 43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71" name="Text Box 44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72" name="Text Box 44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73" name="Text Box 44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74" name="Text Box 44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75" name="Text Box 44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76" name="Text Box 44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77" name="Text Box 44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78" name="Text Box 44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79" name="Text Box 44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80" name="Text Box 44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81" name="Text Box 45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82" name="Text Box 45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83" name="Text Box 45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84" name="Text Box 45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85" name="Text Box 45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86" name="Text Box 45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87" name="Text Box 45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88" name="Text Box 45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89" name="Text Box 45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90" name="Text Box 45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91" name="Text Box 46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92" name="Text Box 46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93" name="Text Box 46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94" name="Text Box 46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95" name="Text Box 46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96" name="Text Box 46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97" name="Text Box 46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98" name="Text Box 46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599" name="Text Box 46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00" name="Text Box 46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01" name="Text Box 47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02" name="Text Box 47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03" name="Text Box 47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04" name="Text Box 47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05" name="Text Box 47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06" name="Text Box 47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07" name="Text Box 47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08" name="Text Box 47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09" name="Text Box 47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10" name="Text Box 47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11" name="Text Box 48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12" name="Text Box 48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13" name="Text Box 48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14" name="Text Box 48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15" name="Text Box 48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16" name="Text Box 48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17" name="Text Box 48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18" name="Text Box 48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19" name="Text Box 48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20" name="Text Box 48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21" name="Text Box 49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22" name="Text Box 49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23" name="Text Box 49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24" name="Text Box 49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25" name="Text Box 49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26" name="Text Box 49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27" name="Text Box 49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28" name="Text Box 49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29" name="Text Box 49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30" name="Text Box 49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31" name="Text Box 50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32" name="Text Box 50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33" name="Text Box 50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34" name="Text Box 50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35" name="Text Box 50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36" name="Text Box 50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37" name="Text Box 50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38" name="Text Box 50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39" name="Text Box 50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40" name="Text Box 50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41" name="Text Box 51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42" name="Text Box 51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43" name="Text Box 51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44" name="Text Box 51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45" name="Text Box 51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46" name="Text Box 51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47" name="Text Box 51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48" name="Text Box 51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49" name="Text Box 51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50" name="Text Box 51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51" name="Text Box 52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52" name="Text Box 52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53" name="Text Box 52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54" name="Text Box 52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55" name="Text Box 52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56" name="Text Box 52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57" name="Text Box 52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58" name="Text Box 52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59" name="Text Box 52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60" name="Text Box 52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61" name="Text Box 53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62" name="Text Box 53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63" name="Text Box 53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64" name="Text Box 53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65" name="Text Box 53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66" name="Text Box 53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67" name="Text Box 53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68" name="Text Box 53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69" name="Text Box 53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70" name="Text Box 53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71" name="Text Box 54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72" name="Text Box 54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73" name="Text Box 54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74" name="Text Box 54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75" name="Text Box 54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76" name="Text Box 54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77" name="Text Box 54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78" name="Text Box 54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79" name="Text Box 54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80" name="Text Box 54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81" name="Text Box 55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82" name="Text Box 55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83" name="Text Box 55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84" name="Text Box 55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85" name="Text Box 55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86" name="Text Box 55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87" name="Text Box 55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88" name="Text Box 55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89" name="Text Box 55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90" name="Text Box 55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91" name="Text Box 56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92" name="Text Box 56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93" name="Text Box 56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94" name="Text Box 56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95" name="Text Box 56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96" name="Text Box 56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97" name="Text Box 56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98" name="Text Box 56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699" name="Text Box 56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00" name="Text Box 56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01" name="Text Box 57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02" name="Text Box 57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03" name="Text Box 57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04" name="Text Box 57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05" name="Text Box 57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06" name="Text Box 57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07" name="Text Box 57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08" name="Text Box 57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09" name="Text Box 57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10" name="Text Box 57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11" name="Text Box 58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12" name="Text Box 58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13" name="Text Box 58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14" name="Text Box 58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15" name="Text Box 58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16" name="Text Box 58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17" name="Text Box 58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18" name="Text Box 58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19" name="Text Box 58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20" name="Text Box 58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21" name="Text Box 59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22" name="Text Box 59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23" name="Text Box 59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24" name="Text Box 59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25" name="Text Box 59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26" name="Text Box 59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27" name="Text Box 59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28" name="Text Box 59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29" name="Text Box 59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30" name="Text Box 59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31" name="Text Box 60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32" name="Text Box 60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33" name="Text Box 60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34" name="Text Box 60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35" name="Text Box 60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36" name="Text Box 60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37" name="Text Box 60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38" name="Text Box 60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39" name="Text Box 60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40" name="Text Box 60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41" name="Text Box 61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42" name="Text Box 61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43" name="Text Box 61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44" name="Text Box 61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45" name="Text Box 61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46" name="Text Box 61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47" name="Text Box 61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48" name="Text Box 61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49" name="Text Box 61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50" name="Text Box 61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51" name="Text Box 62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52" name="Text Box 62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53" name="Text Box 62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54" name="Text Box 62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55" name="Text Box 62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56" name="Text Box 62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57" name="Text Box 62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58" name="Text Box 62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59" name="Text Box 62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60" name="Text Box 62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61" name="Text Box 63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62" name="Text Box 63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63" name="Text Box 63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64" name="Text Box 63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65" name="Text Box 63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66" name="Text Box 63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67" name="Text Box 63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68" name="Text Box 63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69" name="Text Box 63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70" name="Text Box 63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71" name="Text Box 64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72" name="Text Box 64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73" name="Text Box 64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74" name="Text Box 64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75" name="Text Box 64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76" name="Text Box 64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77" name="Text Box 64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78" name="Text Box 64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79" name="Text Box 64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80" name="Text Box 64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81" name="Text Box 65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82" name="Text Box 65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83" name="Text Box 65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84" name="Text Box 65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85" name="Text Box 65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86" name="Text Box 65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87" name="Text Box 65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88" name="Text Box 65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89" name="Text Box 65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90" name="Text Box 65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91" name="Text Box 66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92" name="Text Box 66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93" name="Text Box 66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94" name="Text Box 66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95" name="Text Box 66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96" name="Text Box 66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97" name="Text Box 66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98" name="Text Box 66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799" name="Text Box 66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00" name="Text Box 66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01" name="Text Box 67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02" name="Text Box 67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03" name="Text Box 67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04" name="Text Box 67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05" name="Text Box 67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06" name="Text Box 67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07" name="Text Box 67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08" name="Text Box 67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09" name="Text Box 67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10" name="Text Box 67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11" name="Text Box 68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12" name="Text Box 68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13" name="Text Box 68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14" name="Text Box 68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15" name="Text Box 68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16" name="Text Box 68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17" name="Text Box 68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18" name="Text Box 68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19" name="Text Box 68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20" name="Text Box 68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21" name="Text Box 69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22" name="Text Box 69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23" name="Text Box 69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24" name="Text Box 69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25" name="Text Box 69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26" name="Text Box 69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27" name="Text Box 69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28" name="Text Box 69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29" name="Text Box 69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30" name="Text Box 69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31" name="Text Box 70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32" name="Text Box 70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33" name="Text Box 70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34" name="Text Box 70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35" name="Text Box 70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36" name="Text Box 70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37" name="Text Box 70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38" name="Text Box 70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39" name="Text Box 70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40" name="Text Box 70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41" name="Text Box 71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42" name="Text Box 71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43" name="Text Box 71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44" name="Text Box 71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45" name="Text Box 71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46" name="Text Box 71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47" name="Text Box 71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48" name="Text Box 71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49" name="Text Box 71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50" name="Text Box 71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51" name="Text Box 72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52" name="Text Box 72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53" name="Text Box 72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54" name="Text Box 72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55" name="Text Box 72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56" name="Text Box 72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57" name="Text Box 72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58" name="Text Box 72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59" name="Text Box 72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60" name="Text Box 72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61" name="Text Box 73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62" name="Text Box 73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63" name="Text Box 73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64" name="Text Box 73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65" name="Text Box 73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66" name="Text Box 73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67" name="Text Box 73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68" name="Text Box 73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69" name="Text Box 73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70" name="Text Box 73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71" name="Text Box 74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72" name="Text Box 74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73" name="Text Box 74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74" name="Text Box 74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75" name="Text Box 74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76" name="Text Box 74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77" name="Text Box 74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78" name="Text Box 74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79" name="Text Box 74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80" name="Text Box 74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81" name="Text Box 75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82" name="Text Box 75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83" name="Text Box 75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84" name="Text Box 75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85" name="Text Box 75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86" name="Text Box 75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87" name="Text Box 75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88" name="Text Box 75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89" name="Text Box 75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90" name="Text Box 75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91" name="Text Box 76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92" name="Text Box 76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93" name="Text Box 76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94" name="Text Box 76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95" name="Text Box 76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96" name="Text Box 76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97" name="Text Box 76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98" name="Text Box 76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899" name="Text Box 76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00" name="Text Box 76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01" name="Text Box 77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02" name="Text Box 77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209550</xdr:colOff>
      <xdr:row>189</xdr:row>
      <xdr:rowOff>0</xdr:rowOff>
    </xdr:from>
    <xdr:to>
      <xdr:col>4</xdr:col>
      <xdr:colOff>428625</xdr:colOff>
      <xdr:row>189</xdr:row>
      <xdr:rowOff>142875</xdr:rowOff>
    </xdr:to>
    <xdr:sp macro="" textlink="">
      <xdr:nvSpPr>
        <xdr:cNvPr id="5903" name="Text Box 772"/>
        <xdr:cNvSpPr txBox="1">
          <a:spLocks noChangeArrowheads="1"/>
        </xdr:cNvSpPr>
      </xdr:nvSpPr>
      <xdr:spPr bwMode="auto">
        <a:xfrm>
          <a:off x="1981200" y="39004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4</xdr:col>
      <xdr:colOff>21291</xdr:colOff>
      <xdr:row>189</xdr:row>
      <xdr:rowOff>142875</xdr:rowOff>
    </xdr:to>
    <xdr:sp macro="" textlink="">
      <xdr:nvSpPr>
        <xdr:cNvPr id="5904" name="Text Box 771"/>
        <xdr:cNvSpPr txBox="1">
          <a:spLocks noChangeArrowheads="1"/>
        </xdr:cNvSpPr>
      </xdr:nvSpPr>
      <xdr:spPr bwMode="auto">
        <a:xfrm>
          <a:off x="1323975" y="39004875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4</xdr:col>
      <xdr:colOff>21291</xdr:colOff>
      <xdr:row>189</xdr:row>
      <xdr:rowOff>142875</xdr:rowOff>
    </xdr:to>
    <xdr:sp macro="" textlink="">
      <xdr:nvSpPr>
        <xdr:cNvPr id="5905" name="Text Box 771"/>
        <xdr:cNvSpPr txBox="1">
          <a:spLocks noChangeArrowheads="1"/>
        </xdr:cNvSpPr>
      </xdr:nvSpPr>
      <xdr:spPr bwMode="auto">
        <a:xfrm>
          <a:off x="1323975" y="39004875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4</xdr:col>
      <xdr:colOff>21291</xdr:colOff>
      <xdr:row>189</xdr:row>
      <xdr:rowOff>142875</xdr:rowOff>
    </xdr:to>
    <xdr:sp macro="" textlink="">
      <xdr:nvSpPr>
        <xdr:cNvPr id="5906" name="Text Box 771"/>
        <xdr:cNvSpPr txBox="1">
          <a:spLocks noChangeArrowheads="1"/>
        </xdr:cNvSpPr>
      </xdr:nvSpPr>
      <xdr:spPr bwMode="auto">
        <a:xfrm>
          <a:off x="1323975" y="39004875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4</xdr:col>
      <xdr:colOff>21291</xdr:colOff>
      <xdr:row>189</xdr:row>
      <xdr:rowOff>142875</xdr:rowOff>
    </xdr:to>
    <xdr:sp macro="" textlink="">
      <xdr:nvSpPr>
        <xdr:cNvPr id="5907" name="Text Box 771"/>
        <xdr:cNvSpPr txBox="1">
          <a:spLocks noChangeArrowheads="1"/>
        </xdr:cNvSpPr>
      </xdr:nvSpPr>
      <xdr:spPr bwMode="auto">
        <a:xfrm>
          <a:off x="1323975" y="39004875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4</xdr:col>
      <xdr:colOff>21291</xdr:colOff>
      <xdr:row>189</xdr:row>
      <xdr:rowOff>142875</xdr:rowOff>
    </xdr:to>
    <xdr:sp macro="" textlink="">
      <xdr:nvSpPr>
        <xdr:cNvPr id="5908" name="Text Box 771"/>
        <xdr:cNvSpPr txBox="1">
          <a:spLocks noChangeArrowheads="1"/>
        </xdr:cNvSpPr>
      </xdr:nvSpPr>
      <xdr:spPr bwMode="auto">
        <a:xfrm>
          <a:off x="1323975" y="39004875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4</xdr:col>
      <xdr:colOff>21291</xdr:colOff>
      <xdr:row>189</xdr:row>
      <xdr:rowOff>142875</xdr:rowOff>
    </xdr:to>
    <xdr:sp macro="" textlink="">
      <xdr:nvSpPr>
        <xdr:cNvPr id="5909" name="Text Box 771"/>
        <xdr:cNvSpPr txBox="1">
          <a:spLocks noChangeArrowheads="1"/>
        </xdr:cNvSpPr>
      </xdr:nvSpPr>
      <xdr:spPr bwMode="auto">
        <a:xfrm>
          <a:off x="1323975" y="39004875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4</xdr:col>
      <xdr:colOff>21291</xdr:colOff>
      <xdr:row>189</xdr:row>
      <xdr:rowOff>142875</xdr:rowOff>
    </xdr:to>
    <xdr:sp macro="" textlink="">
      <xdr:nvSpPr>
        <xdr:cNvPr id="5910" name="Text Box 771"/>
        <xdr:cNvSpPr txBox="1">
          <a:spLocks noChangeArrowheads="1"/>
        </xdr:cNvSpPr>
      </xdr:nvSpPr>
      <xdr:spPr bwMode="auto">
        <a:xfrm>
          <a:off x="1323975" y="39004875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4</xdr:col>
      <xdr:colOff>21291</xdr:colOff>
      <xdr:row>189</xdr:row>
      <xdr:rowOff>142875</xdr:rowOff>
    </xdr:to>
    <xdr:sp macro="" textlink="">
      <xdr:nvSpPr>
        <xdr:cNvPr id="5911" name="Text Box 771"/>
        <xdr:cNvSpPr txBox="1">
          <a:spLocks noChangeArrowheads="1"/>
        </xdr:cNvSpPr>
      </xdr:nvSpPr>
      <xdr:spPr bwMode="auto">
        <a:xfrm>
          <a:off x="1323975" y="39004875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12" name="Text Box 38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13" name="Text Box 38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14" name="Text Box 38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15" name="Text Box 39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16" name="Text Box 39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17" name="Text Box 39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18" name="Text Box 39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19" name="Text Box 39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20" name="Text Box 39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21" name="Text Box 39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22" name="Text Box 39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23" name="Text Box 39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24" name="Text Box 39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25" name="Text Box 40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26" name="Text Box 40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27" name="Text Box 40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28" name="Text Box 40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29" name="Text Box 40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30" name="Text Box 40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31" name="Text Box 40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32" name="Text Box 40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33" name="Text Box 40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34" name="Text Box 40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35" name="Text Box 41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36" name="Text Box 41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37" name="Text Box 41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38" name="Text Box 41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39" name="Text Box 41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40" name="Text Box 41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41" name="Text Box 41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42" name="Text Box 41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43" name="Text Box 41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44" name="Text Box 41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45" name="Text Box 42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46" name="Text Box 42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47" name="Text Box 42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48" name="Text Box 42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49" name="Text Box 42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50" name="Text Box 42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51" name="Text Box 42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52" name="Text Box 42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53" name="Text Box 42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54" name="Text Box 42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55" name="Text Box 43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56" name="Text Box 43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57" name="Text Box 43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58" name="Text Box 43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59" name="Text Box 43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60" name="Text Box 43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61" name="Text Box 43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62" name="Text Box 43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63" name="Text Box 43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64" name="Text Box 43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65" name="Text Box 44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66" name="Text Box 44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67" name="Text Box 44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68" name="Text Box 44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69" name="Text Box 44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70" name="Text Box 44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71" name="Text Box 44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72" name="Text Box 44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73" name="Text Box 44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74" name="Text Box 44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75" name="Text Box 45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76" name="Text Box 45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77" name="Text Box 45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78" name="Text Box 45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79" name="Text Box 45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80" name="Text Box 45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81" name="Text Box 45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82" name="Text Box 45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83" name="Text Box 45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84" name="Text Box 45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85" name="Text Box 46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86" name="Text Box 46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87" name="Text Box 46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88" name="Text Box 46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89" name="Text Box 46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90" name="Text Box 46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91" name="Text Box 46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92" name="Text Box 46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93" name="Text Box 46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94" name="Text Box 46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95" name="Text Box 47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96" name="Text Box 47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97" name="Text Box 47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98" name="Text Box 47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5999" name="Text Box 47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00" name="Text Box 47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01" name="Text Box 47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02" name="Text Box 47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03" name="Text Box 47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04" name="Text Box 47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05" name="Text Box 48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06" name="Text Box 48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07" name="Text Box 48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08" name="Text Box 48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09" name="Text Box 48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10" name="Text Box 48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11" name="Text Box 48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12" name="Text Box 48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13" name="Text Box 48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14" name="Text Box 48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15" name="Text Box 49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16" name="Text Box 49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17" name="Text Box 49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18" name="Text Box 49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19" name="Text Box 49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20" name="Text Box 49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21" name="Text Box 49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22" name="Text Box 49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23" name="Text Box 49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24" name="Text Box 49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25" name="Text Box 50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26" name="Text Box 50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27" name="Text Box 50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28" name="Text Box 50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29" name="Text Box 50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30" name="Text Box 50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31" name="Text Box 50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32" name="Text Box 50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33" name="Text Box 50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34" name="Text Box 50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35" name="Text Box 51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36" name="Text Box 51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37" name="Text Box 51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38" name="Text Box 51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39" name="Text Box 51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40" name="Text Box 51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41" name="Text Box 51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42" name="Text Box 51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43" name="Text Box 51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44" name="Text Box 51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45" name="Text Box 52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46" name="Text Box 52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47" name="Text Box 52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48" name="Text Box 52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49" name="Text Box 52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50" name="Text Box 52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51" name="Text Box 52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52" name="Text Box 52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53" name="Text Box 52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54" name="Text Box 52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55" name="Text Box 53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56" name="Text Box 53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57" name="Text Box 53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58" name="Text Box 53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59" name="Text Box 53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60" name="Text Box 53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61" name="Text Box 53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62" name="Text Box 53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63" name="Text Box 53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64" name="Text Box 53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65" name="Text Box 54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66" name="Text Box 54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67" name="Text Box 54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68" name="Text Box 54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69" name="Text Box 54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70" name="Text Box 54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71" name="Text Box 54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72" name="Text Box 54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73" name="Text Box 54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74" name="Text Box 54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75" name="Text Box 55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76" name="Text Box 55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77" name="Text Box 55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78" name="Text Box 55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79" name="Text Box 55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80" name="Text Box 55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81" name="Text Box 55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82" name="Text Box 55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83" name="Text Box 55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84" name="Text Box 55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85" name="Text Box 56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86" name="Text Box 56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87" name="Text Box 56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88" name="Text Box 56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89" name="Text Box 56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90" name="Text Box 56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91" name="Text Box 56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92" name="Text Box 56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93" name="Text Box 56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94" name="Text Box 56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95" name="Text Box 57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96" name="Text Box 57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97" name="Text Box 57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98" name="Text Box 57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099" name="Text Box 57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00" name="Text Box 57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01" name="Text Box 57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02" name="Text Box 57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03" name="Text Box 57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04" name="Text Box 57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05" name="Text Box 58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06" name="Text Box 58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07" name="Text Box 58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08" name="Text Box 58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09" name="Text Box 58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10" name="Text Box 58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11" name="Text Box 58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12" name="Text Box 58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13" name="Text Box 58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14" name="Text Box 58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15" name="Text Box 59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16" name="Text Box 59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17" name="Text Box 59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18" name="Text Box 59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19" name="Text Box 59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20" name="Text Box 59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21" name="Text Box 59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22" name="Text Box 59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23" name="Text Box 59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24" name="Text Box 59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25" name="Text Box 60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26" name="Text Box 60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27" name="Text Box 60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28" name="Text Box 60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29" name="Text Box 60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30" name="Text Box 60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31" name="Text Box 60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32" name="Text Box 60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33" name="Text Box 60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34" name="Text Box 60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35" name="Text Box 61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36" name="Text Box 61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37" name="Text Box 61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38" name="Text Box 61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39" name="Text Box 61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40" name="Text Box 61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41" name="Text Box 61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42" name="Text Box 61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43" name="Text Box 61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44" name="Text Box 61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45" name="Text Box 62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46" name="Text Box 62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47" name="Text Box 62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48" name="Text Box 62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49" name="Text Box 62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50" name="Text Box 62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51" name="Text Box 62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52" name="Text Box 62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53" name="Text Box 62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54" name="Text Box 62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55" name="Text Box 63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56" name="Text Box 63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57" name="Text Box 63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58" name="Text Box 63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59" name="Text Box 63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60" name="Text Box 63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61" name="Text Box 63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62" name="Text Box 63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63" name="Text Box 63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64" name="Text Box 63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65" name="Text Box 64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66" name="Text Box 64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67" name="Text Box 64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68" name="Text Box 64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69" name="Text Box 64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70" name="Text Box 64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71" name="Text Box 64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72" name="Text Box 64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73" name="Text Box 64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74" name="Text Box 64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75" name="Text Box 65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76" name="Text Box 65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77" name="Text Box 65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78" name="Text Box 65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79" name="Text Box 65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80" name="Text Box 65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81" name="Text Box 65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82" name="Text Box 65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83" name="Text Box 65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84" name="Text Box 65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85" name="Text Box 66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86" name="Text Box 66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87" name="Text Box 66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88" name="Text Box 66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89" name="Text Box 66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90" name="Text Box 66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91" name="Text Box 66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92" name="Text Box 66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93" name="Text Box 66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94" name="Text Box 66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95" name="Text Box 67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96" name="Text Box 67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97" name="Text Box 67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98" name="Text Box 67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199" name="Text Box 67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00" name="Text Box 67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01" name="Text Box 67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02" name="Text Box 67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03" name="Text Box 67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04" name="Text Box 67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05" name="Text Box 68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06" name="Text Box 68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07" name="Text Box 68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08" name="Text Box 68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09" name="Text Box 68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10" name="Text Box 68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11" name="Text Box 68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12" name="Text Box 68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13" name="Text Box 68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14" name="Text Box 68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15" name="Text Box 69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16" name="Text Box 69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17" name="Text Box 69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18" name="Text Box 69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19" name="Text Box 69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20" name="Text Box 69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21" name="Text Box 69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22" name="Text Box 69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23" name="Text Box 69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24" name="Text Box 69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25" name="Text Box 70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26" name="Text Box 70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27" name="Text Box 70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28" name="Text Box 70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29" name="Text Box 70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30" name="Text Box 70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31" name="Text Box 70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32" name="Text Box 70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33" name="Text Box 70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34" name="Text Box 70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35" name="Text Box 71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36" name="Text Box 71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37" name="Text Box 71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38" name="Text Box 71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39" name="Text Box 71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40" name="Text Box 71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41" name="Text Box 71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42" name="Text Box 71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43" name="Text Box 71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44" name="Text Box 71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45" name="Text Box 72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46" name="Text Box 72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47" name="Text Box 72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48" name="Text Box 72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49" name="Text Box 72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50" name="Text Box 72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51" name="Text Box 72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52" name="Text Box 72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53" name="Text Box 72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54" name="Text Box 72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55" name="Text Box 73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56" name="Text Box 73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57" name="Text Box 73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58" name="Text Box 73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59" name="Text Box 73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60" name="Text Box 73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61" name="Text Box 73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62" name="Text Box 73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63" name="Text Box 73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64" name="Text Box 73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65" name="Text Box 74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66" name="Text Box 74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67" name="Text Box 74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68" name="Text Box 74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69" name="Text Box 74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70" name="Text Box 74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71" name="Text Box 74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72" name="Text Box 74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73" name="Text Box 74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74" name="Text Box 74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75" name="Text Box 75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76" name="Text Box 75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77" name="Text Box 75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78" name="Text Box 75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79" name="Text Box 75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80" name="Text Box 75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81" name="Text Box 75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82" name="Text Box 75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83" name="Text Box 75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84" name="Text Box 75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85" name="Text Box 76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86" name="Text Box 76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87" name="Text Box 762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88" name="Text Box 763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89" name="Text Box 764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90" name="Text Box 765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91" name="Text Box 766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92" name="Text Box 767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93" name="Text Box 768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94" name="Text Box 769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95" name="Text Box 770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104775</xdr:colOff>
      <xdr:row>189</xdr:row>
      <xdr:rowOff>142875</xdr:rowOff>
    </xdr:to>
    <xdr:sp macro="" textlink="">
      <xdr:nvSpPr>
        <xdr:cNvPr id="6296" name="Text Box 771"/>
        <xdr:cNvSpPr txBox="1">
          <a:spLocks noChangeArrowheads="1"/>
        </xdr:cNvSpPr>
      </xdr:nvSpPr>
      <xdr:spPr bwMode="auto">
        <a:xfrm>
          <a:off x="1771650" y="390048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209550</xdr:colOff>
      <xdr:row>189</xdr:row>
      <xdr:rowOff>0</xdr:rowOff>
    </xdr:from>
    <xdr:to>
      <xdr:col>4</xdr:col>
      <xdr:colOff>428625</xdr:colOff>
      <xdr:row>189</xdr:row>
      <xdr:rowOff>142875</xdr:rowOff>
    </xdr:to>
    <xdr:sp macro="" textlink="">
      <xdr:nvSpPr>
        <xdr:cNvPr id="6297" name="Text Box 772"/>
        <xdr:cNvSpPr txBox="1">
          <a:spLocks noChangeArrowheads="1"/>
        </xdr:cNvSpPr>
      </xdr:nvSpPr>
      <xdr:spPr bwMode="auto">
        <a:xfrm>
          <a:off x="1981200" y="39004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4</xdr:col>
      <xdr:colOff>21291</xdr:colOff>
      <xdr:row>189</xdr:row>
      <xdr:rowOff>142875</xdr:rowOff>
    </xdr:to>
    <xdr:sp macro="" textlink="">
      <xdr:nvSpPr>
        <xdr:cNvPr id="6298" name="Text Box 771"/>
        <xdr:cNvSpPr txBox="1">
          <a:spLocks noChangeArrowheads="1"/>
        </xdr:cNvSpPr>
      </xdr:nvSpPr>
      <xdr:spPr bwMode="auto">
        <a:xfrm>
          <a:off x="1323975" y="39004875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4</xdr:col>
      <xdr:colOff>21291</xdr:colOff>
      <xdr:row>189</xdr:row>
      <xdr:rowOff>142875</xdr:rowOff>
    </xdr:to>
    <xdr:sp macro="" textlink="">
      <xdr:nvSpPr>
        <xdr:cNvPr id="6299" name="Text Box 771"/>
        <xdr:cNvSpPr txBox="1">
          <a:spLocks noChangeArrowheads="1"/>
        </xdr:cNvSpPr>
      </xdr:nvSpPr>
      <xdr:spPr bwMode="auto">
        <a:xfrm>
          <a:off x="1323975" y="39004875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4</xdr:col>
      <xdr:colOff>21291</xdr:colOff>
      <xdr:row>189</xdr:row>
      <xdr:rowOff>142875</xdr:rowOff>
    </xdr:to>
    <xdr:sp macro="" textlink="">
      <xdr:nvSpPr>
        <xdr:cNvPr id="6300" name="Text Box 771"/>
        <xdr:cNvSpPr txBox="1">
          <a:spLocks noChangeArrowheads="1"/>
        </xdr:cNvSpPr>
      </xdr:nvSpPr>
      <xdr:spPr bwMode="auto">
        <a:xfrm>
          <a:off x="1323975" y="39004875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4</xdr:col>
      <xdr:colOff>21291</xdr:colOff>
      <xdr:row>189</xdr:row>
      <xdr:rowOff>142875</xdr:rowOff>
    </xdr:to>
    <xdr:sp macro="" textlink="">
      <xdr:nvSpPr>
        <xdr:cNvPr id="6301" name="Text Box 771"/>
        <xdr:cNvSpPr txBox="1">
          <a:spLocks noChangeArrowheads="1"/>
        </xdr:cNvSpPr>
      </xdr:nvSpPr>
      <xdr:spPr bwMode="auto">
        <a:xfrm>
          <a:off x="1323975" y="39004875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4</xdr:col>
      <xdr:colOff>21291</xdr:colOff>
      <xdr:row>189</xdr:row>
      <xdr:rowOff>142875</xdr:rowOff>
    </xdr:to>
    <xdr:sp macro="" textlink="">
      <xdr:nvSpPr>
        <xdr:cNvPr id="6302" name="Text Box 771"/>
        <xdr:cNvSpPr txBox="1">
          <a:spLocks noChangeArrowheads="1"/>
        </xdr:cNvSpPr>
      </xdr:nvSpPr>
      <xdr:spPr bwMode="auto">
        <a:xfrm>
          <a:off x="1323975" y="39004875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4</xdr:col>
      <xdr:colOff>21291</xdr:colOff>
      <xdr:row>189</xdr:row>
      <xdr:rowOff>142875</xdr:rowOff>
    </xdr:to>
    <xdr:sp macro="" textlink="">
      <xdr:nvSpPr>
        <xdr:cNvPr id="6303" name="Text Box 771"/>
        <xdr:cNvSpPr txBox="1">
          <a:spLocks noChangeArrowheads="1"/>
        </xdr:cNvSpPr>
      </xdr:nvSpPr>
      <xdr:spPr bwMode="auto">
        <a:xfrm>
          <a:off x="1323975" y="39004875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4</xdr:col>
      <xdr:colOff>21291</xdr:colOff>
      <xdr:row>189</xdr:row>
      <xdr:rowOff>142875</xdr:rowOff>
    </xdr:to>
    <xdr:sp macro="" textlink="">
      <xdr:nvSpPr>
        <xdr:cNvPr id="6304" name="Text Box 771"/>
        <xdr:cNvSpPr txBox="1">
          <a:spLocks noChangeArrowheads="1"/>
        </xdr:cNvSpPr>
      </xdr:nvSpPr>
      <xdr:spPr bwMode="auto">
        <a:xfrm>
          <a:off x="1323975" y="39004875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4</xdr:col>
      <xdr:colOff>21291</xdr:colOff>
      <xdr:row>189</xdr:row>
      <xdr:rowOff>142875</xdr:rowOff>
    </xdr:to>
    <xdr:sp macro="" textlink="">
      <xdr:nvSpPr>
        <xdr:cNvPr id="6305" name="Text Box 771"/>
        <xdr:cNvSpPr txBox="1">
          <a:spLocks noChangeArrowheads="1"/>
        </xdr:cNvSpPr>
      </xdr:nvSpPr>
      <xdr:spPr bwMode="auto">
        <a:xfrm>
          <a:off x="1323975" y="39004875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06" name="Text Box 38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07" name="Text Box 38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08" name="Text Box 38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09" name="Text Box 39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10" name="Text Box 39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11" name="Text Box 39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12" name="Text Box 39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13" name="Text Box 39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14" name="Text Box 39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15" name="Text Box 39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16" name="Text Box 39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17" name="Text Box 39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18" name="Text Box 39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19" name="Text Box 40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20" name="Text Box 40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21" name="Text Box 40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22" name="Text Box 40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23" name="Text Box 40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24" name="Text Box 40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25" name="Text Box 40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26" name="Text Box 40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27" name="Text Box 40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28" name="Text Box 40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29" name="Text Box 41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30" name="Text Box 41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31" name="Text Box 41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32" name="Text Box 41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33" name="Text Box 41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34" name="Text Box 41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35" name="Text Box 41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36" name="Text Box 41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37" name="Text Box 41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38" name="Text Box 41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39" name="Text Box 42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40" name="Text Box 42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41" name="Text Box 42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42" name="Text Box 42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43" name="Text Box 42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44" name="Text Box 42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45" name="Text Box 42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46" name="Text Box 42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47" name="Text Box 42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48" name="Text Box 42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49" name="Text Box 43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50" name="Text Box 43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51" name="Text Box 43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52" name="Text Box 43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53" name="Text Box 43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54" name="Text Box 43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55" name="Text Box 43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56" name="Text Box 43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57" name="Text Box 43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58" name="Text Box 43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59" name="Text Box 44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60" name="Text Box 44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61" name="Text Box 44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62" name="Text Box 44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63" name="Text Box 44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64" name="Text Box 44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65" name="Text Box 44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66" name="Text Box 44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67" name="Text Box 44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68" name="Text Box 44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69" name="Text Box 45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70" name="Text Box 45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71" name="Text Box 45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72" name="Text Box 45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73" name="Text Box 45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74" name="Text Box 45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75" name="Text Box 45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76" name="Text Box 45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77" name="Text Box 45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78" name="Text Box 45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79" name="Text Box 46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80" name="Text Box 46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81" name="Text Box 46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82" name="Text Box 46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83" name="Text Box 46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84" name="Text Box 46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85" name="Text Box 46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86" name="Text Box 46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87" name="Text Box 46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88" name="Text Box 46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89" name="Text Box 47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90" name="Text Box 47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91" name="Text Box 47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92" name="Text Box 47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93" name="Text Box 47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94" name="Text Box 47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95" name="Text Box 47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96" name="Text Box 47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97" name="Text Box 47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98" name="Text Box 47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399" name="Text Box 48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00" name="Text Box 48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01" name="Text Box 48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02" name="Text Box 48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03" name="Text Box 48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04" name="Text Box 48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05" name="Text Box 48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06" name="Text Box 48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07" name="Text Box 48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08" name="Text Box 48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09" name="Text Box 49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10" name="Text Box 49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11" name="Text Box 49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12" name="Text Box 49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13" name="Text Box 49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14" name="Text Box 49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15" name="Text Box 49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16" name="Text Box 49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17" name="Text Box 49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18" name="Text Box 49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19" name="Text Box 50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20" name="Text Box 50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21" name="Text Box 50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22" name="Text Box 50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23" name="Text Box 50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24" name="Text Box 50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25" name="Text Box 50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26" name="Text Box 50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27" name="Text Box 50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28" name="Text Box 50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29" name="Text Box 51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30" name="Text Box 51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31" name="Text Box 51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32" name="Text Box 51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33" name="Text Box 51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34" name="Text Box 51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35" name="Text Box 51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36" name="Text Box 51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37" name="Text Box 51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38" name="Text Box 51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39" name="Text Box 52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40" name="Text Box 52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41" name="Text Box 52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42" name="Text Box 52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43" name="Text Box 52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44" name="Text Box 52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45" name="Text Box 52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46" name="Text Box 52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47" name="Text Box 52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48" name="Text Box 52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49" name="Text Box 53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50" name="Text Box 53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51" name="Text Box 53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52" name="Text Box 53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53" name="Text Box 53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54" name="Text Box 53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55" name="Text Box 53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56" name="Text Box 53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57" name="Text Box 53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58" name="Text Box 53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59" name="Text Box 54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60" name="Text Box 54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61" name="Text Box 54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62" name="Text Box 54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63" name="Text Box 54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64" name="Text Box 54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65" name="Text Box 54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66" name="Text Box 54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67" name="Text Box 54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68" name="Text Box 54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69" name="Text Box 55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70" name="Text Box 55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71" name="Text Box 55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72" name="Text Box 55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73" name="Text Box 55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74" name="Text Box 55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75" name="Text Box 55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76" name="Text Box 55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77" name="Text Box 55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78" name="Text Box 55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79" name="Text Box 56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80" name="Text Box 56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81" name="Text Box 56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82" name="Text Box 56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83" name="Text Box 56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84" name="Text Box 56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85" name="Text Box 56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86" name="Text Box 56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87" name="Text Box 56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88" name="Text Box 56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89" name="Text Box 57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90" name="Text Box 57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91" name="Text Box 57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92" name="Text Box 57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93" name="Text Box 57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94" name="Text Box 57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95" name="Text Box 57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96" name="Text Box 57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97" name="Text Box 57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98" name="Text Box 57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499" name="Text Box 58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00" name="Text Box 58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01" name="Text Box 58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02" name="Text Box 58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03" name="Text Box 58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04" name="Text Box 58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05" name="Text Box 58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06" name="Text Box 58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07" name="Text Box 58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08" name="Text Box 58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09" name="Text Box 59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10" name="Text Box 59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11" name="Text Box 59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12" name="Text Box 59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13" name="Text Box 59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14" name="Text Box 59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15" name="Text Box 59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16" name="Text Box 59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17" name="Text Box 59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18" name="Text Box 59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19" name="Text Box 60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20" name="Text Box 60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21" name="Text Box 60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22" name="Text Box 60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23" name="Text Box 60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24" name="Text Box 60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25" name="Text Box 60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26" name="Text Box 60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27" name="Text Box 60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28" name="Text Box 60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29" name="Text Box 61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30" name="Text Box 61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31" name="Text Box 61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32" name="Text Box 61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33" name="Text Box 61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34" name="Text Box 61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35" name="Text Box 61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36" name="Text Box 61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37" name="Text Box 61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38" name="Text Box 61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39" name="Text Box 62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40" name="Text Box 62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41" name="Text Box 62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42" name="Text Box 62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43" name="Text Box 62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44" name="Text Box 62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45" name="Text Box 62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46" name="Text Box 62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47" name="Text Box 62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48" name="Text Box 62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49" name="Text Box 63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50" name="Text Box 63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51" name="Text Box 63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52" name="Text Box 63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53" name="Text Box 63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54" name="Text Box 63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55" name="Text Box 63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56" name="Text Box 63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57" name="Text Box 63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58" name="Text Box 63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59" name="Text Box 64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60" name="Text Box 64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61" name="Text Box 64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62" name="Text Box 64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63" name="Text Box 64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64" name="Text Box 64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65" name="Text Box 64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66" name="Text Box 64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67" name="Text Box 64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68" name="Text Box 64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69" name="Text Box 65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70" name="Text Box 65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71" name="Text Box 65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72" name="Text Box 65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73" name="Text Box 65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74" name="Text Box 65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75" name="Text Box 65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76" name="Text Box 65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77" name="Text Box 65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78" name="Text Box 65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79" name="Text Box 66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80" name="Text Box 66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81" name="Text Box 66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82" name="Text Box 66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83" name="Text Box 66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84" name="Text Box 66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85" name="Text Box 66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86" name="Text Box 66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87" name="Text Box 66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88" name="Text Box 66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89" name="Text Box 67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90" name="Text Box 67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91" name="Text Box 67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92" name="Text Box 67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93" name="Text Box 67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94" name="Text Box 67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95" name="Text Box 67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96" name="Text Box 67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97" name="Text Box 67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98" name="Text Box 67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599" name="Text Box 68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00" name="Text Box 68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01" name="Text Box 68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02" name="Text Box 68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03" name="Text Box 68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04" name="Text Box 68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05" name="Text Box 68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06" name="Text Box 68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07" name="Text Box 68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08" name="Text Box 68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09" name="Text Box 69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10" name="Text Box 69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11" name="Text Box 69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12" name="Text Box 69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13" name="Text Box 69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14" name="Text Box 69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15" name="Text Box 69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16" name="Text Box 69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17" name="Text Box 69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18" name="Text Box 69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19" name="Text Box 70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20" name="Text Box 70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21" name="Text Box 70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22" name="Text Box 70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23" name="Text Box 70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24" name="Text Box 70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25" name="Text Box 70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26" name="Text Box 70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27" name="Text Box 70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28" name="Text Box 70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29" name="Text Box 71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30" name="Text Box 71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31" name="Text Box 71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32" name="Text Box 71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33" name="Text Box 71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34" name="Text Box 71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35" name="Text Box 71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36" name="Text Box 71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37" name="Text Box 71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38" name="Text Box 71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39" name="Text Box 72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40" name="Text Box 72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41" name="Text Box 72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42" name="Text Box 72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43" name="Text Box 72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44" name="Text Box 72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45" name="Text Box 72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46" name="Text Box 72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47" name="Text Box 72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48" name="Text Box 72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49" name="Text Box 73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50" name="Text Box 73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51" name="Text Box 73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52" name="Text Box 73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53" name="Text Box 73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54" name="Text Box 73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55" name="Text Box 73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56" name="Text Box 73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57" name="Text Box 73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58" name="Text Box 73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59" name="Text Box 74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60" name="Text Box 74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61" name="Text Box 74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62" name="Text Box 74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63" name="Text Box 74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64" name="Text Box 74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65" name="Text Box 74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66" name="Text Box 74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67" name="Text Box 74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68" name="Text Box 74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69" name="Text Box 75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70" name="Text Box 75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71" name="Text Box 75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72" name="Text Box 75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73" name="Text Box 75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74" name="Text Box 75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75" name="Text Box 75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76" name="Text Box 75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77" name="Text Box 75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78" name="Text Box 75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79" name="Text Box 76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80" name="Text Box 76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81" name="Text Box 76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82" name="Text Box 76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83" name="Text Box 76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84" name="Text Box 76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85" name="Text Box 76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86" name="Text Box 76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87" name="Text Box 76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88" name="Text Box 76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89" name="Text Box 77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690" name="Text Box 77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209550</xdr:colOff>
      <xdr:row>114</xdr:row>
      <xdr:rowOff>0</xdr:rowOff>
    </xdr:from>
    <xdr:to>
      <xdr:col>4</xdr:col>
      <xdr:colOff>428625</xdr:colOff>
      <xdr:row>114</xdr:row>
      <xdr:rowOff>142875</xdr:rowOff>
    </xdr:to>
    <xdr:sp macro="" textlink="">
      <xdr:nvSpPr>
        <xdr:cNvPr id="6691" name="Text Box 772"/>
        <xdr:cNvSpPr txBox="1">
          <a:spLocks noChangeArrowheads="1"/>
        </xdr:cNvSpPr>
      </xdr:nvSpPr>
      <xdr:spPr bwMode="auto">
        <a:xfrm>
          <a:off x="1895475" y="472916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114</xdr:row>
      <xdr:rowOff>0</xdr:rowOff>
    </xdr:from>
    <xdr:to>
      <xdr:col>4</xdr:col>
      <xdr:colOff>21291</xdr:colOff>
      <xdr:row>114</xdr:row>
      <xdr:rowOff>142875</xdr:rowOff>
    </xdr:to>
    <xdr:sp macro="" textlink="">
      <xdr:nvSpPr>
        <xdr:cNvPr id="6692" name="Text Box 771"/>
        <xdr:cNvSpPr txBox="1">
          <a:spLocks noChangeArrowheads="1"/>
        </xdr:cNvSpPr>
      </xdr:nvSpPr>
      <xdr:spPr bwMode="auto">
        <a:xfrm>
          <a:off x="1238250" y="47291625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114</xdr:row>
      <xdr:rowOff>0</xdr:rowOff>
    </xdr:from>
    <xdr:to>
      <xdr:col>4</xdr:col>
      <xdr:colOff>21291</xdr:colOff>
      <xdr:row>114</xdr:row>
      <xdr:rowOff>142875</xdr:rowOff>
    </xdr:to>
    <xdr:sp macro="" textlink="">
      <xdr:nvSpPr>
        <xdr:cNvPr id="6693" name="Text Box 771"/>
        <xdr:cNvSpPr txBox="1">
          <a:spLocks noChangeArrowheads="1"/>
        </xdr:cNvSpPr>
      </xdr:nvSpPr>
      <xdr:spPr bwMode="auto">
        <a:xfrm>
          <a:off x="1238250" y="47291625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114</xdr:row>
      <xdr:rowOff>0</xdr:rowOff>
    </xdr:from>
    <xdr:to>
      <xdr:col>4</xdr:col>
      <xdr:colOff>21291</xdr:colOff>
      <xdr:row>114</xdr:row>
      <xdr:rowOff>142875</xdr:rowOff>
    </xdr:to>
    <xdr:sp macro="" textlink="">
      <xdr:nvSpPr>
        <xdr:cNvPr id="6694" name="Text Box 771"/>
        <xdr:cNvSpPr txBox="1">
          <a:spLocks noChangeArrowheads="1"/>
        </xdr:cNvSpPr>
      </xdr:nvSpPr>
      <xdr:spPr bwMode="auto">
        <a:xfrm>
          <a:off x="1238250" y="47291625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114</xdr:row>
      <xdr:rowOff>0</xdr:rowOff>
    </xdr:from>
    <xdr:to>
      <xdr:col>4</xdr:col>
      <xdr:colOff>21291</xdr:colOff>
      <xdr:row>114</xdr:row>
      <xdr:rowOff>142875</xdr:rowOff>
    </xdr:to>
    <xdr:sp macro="" textlink="">
      <xdr:nvSpPr>
        <xdr:cNvPr id="6695" name="Text Box 771"/>
        <xdr:cNvSpPr txBox="1">
          <a:spLocks noChangeArrowheads="1"/>
        </xdr:cNvSpPr>
      </xdr:nvSpPr>
      <xdr:spPr bwMode="auto">
        <a:xfrm>
          <a:off x="1238250" y="47291625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114</xdr:row>
      <xdr:rowOff>0</xdr:rowOff>
    </xdr:from>
    <xdr:to>
      <xdr:col>4</xdr:col>
      <xdr:colOff>21291</xdr:colOff>
      <xdr:row>114</xdr:row>
      <xdr:rowOff>142875</xdr:rowOff>
    </xdr:to>
    <xdr:sp macro="" textlink="">
      <xdr:nvSpPr>
        <xdr:cNvPr id="6696" name="Text Box 771"/>
        <xdr:cNvSpPr txBox="1">
          <a:spLocks noChangeArrowheads="1"/>
        </xdr:cNvSpPr>
      </xdr:nvSpPr>
      <xdr:spPr bwMode="auto">
        <a:xfrm>
          <a:off x="1238250" y="47291625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114</xdr:row>
      <xdr:rowOff>0</xdr:rowOff>
    </xdr:from>
    <xdr:to>
      <xdr:col>4</xdr:col>
      <xdr:colOff>21291</xdr:colOff>
      <xdr:row>114</xdr:row>
      <xdr:rowOff>142875</xdr:rowOff>
    </xdr:to>
    <xdr:sp macro="" textlink="">
      <xdr:nvSpPr>
        <xdr:cNvPr id="6697" name="Text Box 771"/>
        <xdr:cNvSpPr txBox="1">
          <a:spLocks noChangeArrowheads="1"/>
        </xdr:cNvSpPr>
      </xdr:nvSpPr>
      <xdr:spPr bwMode="auto">
        <a:xfrm>
          <a:off x="1238250" y="47291625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114</xdr:row>
      <xdr:rowOff>0</xdr:rowOff>
    </xdr:from>
    <xdr:to>
      <xdr:col>4</xdr:col>
      <xdr:colOff>21291</xdr:colOff>
      <xdr:row>114</xdr:row>
      <xdr:rowOff>142875</xdr:rowOff>
    </xdr:to>
    <xdr:sp macro="" textlink="">
      <xdr:nvSpPr>
        <xdr:cNvPr id="6698" name="Text Box 771"/>
        <xdr:cNvSpPr txBox="1">
          <a:spLocks noChangeArrowheads="1"/>
        </xdr:cNvSpPr>
      </xdr:nvSpPr>
      <xdr:spPr bwMode="auto">
        <a:xfrm>
          <a:off x="1238250" y="47291625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114</xdr:row>
      <xdr:rowOff>0</xdr:rowOff>
    </xdr:from>
    <xdr:to>
      <xdr:col>4</xdr:col>
      <xdr:colOff>21291</xdr:colOff>
      <xdr:row>114</xdr:row>
      <xdr:rowOff>142875</xdr:rowOff>
    </xdr:to>
    <xdr:sp macro="" textlink="">
      <xdr:nvSpPr>
        <xdr:cNvPr id="6699" name="Text Box 771"/>
        <xdr:cNvSpPr txBox="1">
          <a:spLocks noChangeArrowheads="1"/>
        </xdr:cNvSpPr>
      </xdr:nvSpPr>
      <xdr:spPr bwMode="auto">
        <a:xfrm>
          <a:off x="1238250" y="47291625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00" name="Text Box 38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01" name="Text Box 38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02" name="Text Box 38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03" name="Text Box 39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04" name="Text Box 39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05" name="Text Box 39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06" name="Text Box 39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07" name="Text Box 39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08" name="Text Box 39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09" name="Text Box 39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10" name="Text Box 39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11" name="Text Box 39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12" name="Text Box 39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13" name="Text Box 40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14" name="Text Box 40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15" name="Text Box 40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16" name="Text Box 40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17" name="Text Box 40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18" name="Text Box 40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19" name="Text Box 40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20" name="Text Box 40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21" name="Text Box 40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22" name="Text Box 40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23" name="Text Box 41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24" name="Text Box 41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25" name="Text Box 41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26" name="Text Box 41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27" name="Text Box 41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28" name="Text Box 41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29" name="Text Box 41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30" name="Text Box 41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31" name="Text Box 41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32" name="Text Box 41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33" name="Text Box 42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34" name="Text Box 42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35" name="Text Box 42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36" name="Text Box 42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37" name="Text Box 42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38" name="Text Box 42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39" name="Text Box 42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40" name="Text Box 42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41" name="Text Box 42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42" name="Text Box 42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43" name="Text Box 43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44" name="Text Box 43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45" name="Text Box 43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46" name="Text Box 43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47" name="Text Box 43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48" name="Text Box 43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49" name="Text Box 43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50" name="Text Box 43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51" name="Text Box 43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52" name="Text Box 43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53" name="Text Box 44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54" name="Text Box 44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55" name="Text Box 44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56" name="Text Box 44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57" name="Text Box 44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58" name="Text Box 44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59" name="Text Box 44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60" name="Text Box 44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61" name="Text Box 44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62" name="Text Box 44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63" name="Text Box 45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64" name="Text Box 45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65" name="Text Box 45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66" name="Text Box 45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67" name="Text Box 45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68" name="Text Box 45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69" name="Text Box 45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70" name="Text Box 45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71" name="Text Box 45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72" name="Text Box 45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73" name="Text Box 46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74" name="Text Box 46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75" name="Text Box 46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76" name="Text Box 46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77" name="Text Box 46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78" name="Text Box 46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79" name="Text Box 46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80" name="Text Box 46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81" name="Text Box 46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82" name="Text Box 46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83" name="Text Box 47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84" name="Text Box 47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85" name="Text Box 47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86" name="Text Box 47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87" name="Text Box 47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88" name="Text Box 47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89" name="Text Box 47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90" name="Text Box 47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91" name="Text Box 47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92" name="Text Box 47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93" name="Text Box 48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94" name="Text Box 48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95" name="Text Box 48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96" name="Text Box 48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97" name="Text Box 48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98" name="Text Box 48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799" name="Text Box 48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00" name="Text Box 48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01" name="Text Box 48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02" name="Text Box 48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03" name="Text Box 49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04" name="Text Box 49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05" name="Text Box 49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06" name="Text Box 49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07" name="Text Box 49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08" name="Text Box 49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09" name="Text Box 49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10" name="Text Box 49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11" name="Text Box 49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12" name="Text Box 49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13" name="Text Box 50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14" name="Text Box 50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15" name="Text Box 50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16" name="Text Box 50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17" name="Text Box 50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18" name="Text Box 50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19" name="Text Box 50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20" name="Text Box 50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21" name="Text Box 50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22" name="Text Box 50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23" name="Text Box 51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24" name="Text Box 51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25" name="Text Box 51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26" name="Text Box 51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27" name="Text Box 51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28" name="Text Box 51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29" name="Text Box 51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30" name="Text Box 51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31" name="Text Box 51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32" name="Text Box 51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33" name="Text Box 52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34" name="Text Box 52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35" name="Text Box 52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36" name="Text Box 52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37" name="Text Box 52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38" name="Text Box 52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39" name="Text Box 52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40" name="Text Box 52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41" name="Text Box 52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42" name="Text Box 52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43" name="Text Box 53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44" name="Text Box 53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45" name="Text Box 53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46" name="Text Box 53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47" name="Text Box 53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48" name="Text Box 53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49" name="Text Box 53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50" name="Text Box 53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51" name="Text Box 53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52" name="Text Box 53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53" name="Text Box 54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54" name="Text Box 54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55" name="Text Box 54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56" name="Text Box 54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57" name="Text Box 54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58" name="Text Box 54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59" name="Text Box 54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60" name="Text Box 54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61" name="Text Box 54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62" name="Text Box 54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63" name="Text Box 55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64" name="Text Box 55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65" name="Text Box 55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66" name="Text Box 55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67" name="Text Box 55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68" name="Text Box 55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69" name="Text Box 55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70" name="Text Box 55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71" name="Text Box 55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72" name="Text Box 55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73" name="Text Box 56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74" name="Text Box 56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75" name="Text Box 56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76" name="Text Box 56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77" name="Text Box 56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78" name="Text Box 56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79" name="Text Box 56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80" name="Text Box 56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81" name="Text Box 56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82" name="Text Box 56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83" name="Text Box 57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84" name="Text Box 57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85" name="Text Box 57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86" name="Text Box 57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87" name="Text Box 57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88" name="Text Box 57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89" name="Text Box 57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90" name="Text Box 57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91" name="Text Box 57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92" name="Text Box 57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93" name="Text Box 58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94" name="Text Box 58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95" name="Text Box 58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96" name="Text Box 58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97" name="Text Box 58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98" name="Text Box 58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899" name="Text Box 58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00" name="Text Box 58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01" name="Text Box 58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02" name="Text Box 58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03" name="Text Box 59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04" name="Text Box 59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05" name="Text Box 59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06" name="Text Box 59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07" name="Text Box 59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08" name="Text Box 59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09" name="Text Box 59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10" name="Text Box 59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11" name="Text Box 59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12" name="Text Box 59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13" name="Text Box 60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14" name="Text Box 60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15" name="Text Box 60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16" name="Text Box 60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17" name="Text Box 60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18" name="Text Box 60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19" name="Text Box 60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20" name="Text Box 60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21" name="Text Box 60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22" name="Text Box 60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23" name="Text Box 61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24" name="Text Box 61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25" name="Text Box 61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26" name="Text Box 61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27" name="Text Box 61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28" name="Text Box 61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29" name="Text Box 61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30" name="Text Box 61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31" name="Text Box 61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32" name="Text Box 61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33" name="Text Box 62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34" name="Text Box 62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35" name="Text Box 62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36" name="Text Box 62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37" name="Text Box 62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38" name="Text Box 62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39" name="Text Box 62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40" name="Text Box 62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41" name="Text Box 62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42" name="Text Box 62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43" name="Text Box 63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44" name="Text Box 63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45" name="Text Box 63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46" name="Text Box 63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47" name="Text Box 63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48" name="Text Box 63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49" name="Text Box 63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50" name="Text Box 63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51" name="Text Box 63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52" name="Text Box 63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53" name="Text Box 64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54" name="Text Box 64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55" name="Text Box 64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56" name="Text Box 64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57" name="Text Box 64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58" name="Text Box 64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59" name="Text Box 64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60" name="Text Box 64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61" name="Text Box 64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62" name="Text Box 64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63" name="Text Box 65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64" name="Text Box 65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65" name="Text Box 65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66" name="Text Box 65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67" name="Text Box 65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68" name="Text Box 65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69" name="Text Box 65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70" name="Text Box 65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71" name="Text Box 65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72" name="Text Box 65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73" name="Text Box 66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74" name="Text Box 66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75" name="Text Box 66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76" name="Text Box 66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77" name="Text Box 66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78" name="Text Box 66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79" name="Text Box 66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80" name="Text Box 66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81" name="Text Box 66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82" name="Text Box 66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83" name="Text Box 67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84" name="Text Box 67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85" name="Text Box 67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86" name="Text Box 67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87" name="Text Box 67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88" name="Text Box 67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89" name="Text Box 67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90" name="Text Box 67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91" name="Text Box 67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92" name="Text Box 67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93" name="Text Box 68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94" name="Text Box 68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95" name="Text Box 68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96" name="Text Box 68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97" name="Text Box 68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98" name="Text Box 68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6999" name="Text Box 68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00" name="Text Box 68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01" name="Text Box 68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02" name="Text Box 68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03" name="Text Box 69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04" name="Text Box 69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05" name="Text Box 69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06" name="Text Box 69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07" name="Text Box 69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08" name="Text Box 69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09" name="Text Box 69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10" name="Text Box 69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11" name="Text Box 69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12" name="Text Box 69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13" name="Text Box 70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14" name="Text Box 70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15" name="Text Box 70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16" name="Text Box 70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17" name="Text Box 70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18" name="Text Box 70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19" name="Text Box 70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20" name="Text Box 70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21" name="Text Box 70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22" name="Text Box 70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23" name="Text Box 71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24" name="Text Box 71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25" name="Text Box 71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26" name="Text Box 71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27" name="Text Box 71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28" name="Text Box 71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29" name="Text Box 71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30" name="Text Box 71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31" name="Text Box 71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32" name="Text Box 71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33" name="Text Box 72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34" name="Text Box 72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35" name="Text Box 72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36" name="Text Box 72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37" name="Text Box 72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38" name="Text Box 72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39" name="Text Box 72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40" name="Text Box 72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41" name="Text Box 72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42" name="Text Box 72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43" name="Text Box 73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44" name="Text Box 73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45" name="Text Box 73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46" name="Text Box 73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47" name="Text Box 73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48" name="Text Box 73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49" name="Text Box 73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50" name="Text Box 73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51" name="Text Box 73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52" name="Text Box 73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53" name="Text Box 74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54" name="Text Box 74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55" name="Text Box 74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56" name="Text Box 74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57" name="Text Box 74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58" name="Text Box 74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59" name="Text Box 74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60" name="Text Box 74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61" name="Text Box 74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62" name="Text Box 74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63" name="Text Box 75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64" name="Text Box 75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65" name="Text Box 75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66" name="Text Box 75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67" name="Text Box 75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68" name="Text Box 75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69" name="Text Box 75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70" name="Text Box 75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71" name="Text Box 75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72" name="Text Box 75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73" name="Text Box 76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74" name="Text Box 76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75" name="Text Box 76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76" name="Text Box 76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77" name="Text Box 76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78" name="Text Box 76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79" name="Text Box 76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80" name="Text Box 76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81" name="Text Box 76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82" name="Text Box 76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83" name="Text Box 77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84" name="Text Box 77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209550</xdr:colOff>
      <xdr:row>114</xdr:row>
      <xdr:rowOff>0</xdr:rowOff>
    </xdr:from>
    <xdr:to>
      <xdr:col>4</xdr:col>
      <xdr:colOff>428625</xdr:colOff>
      <xdr:row>114</xdr:row>
      <xdr:rowOff>142875</xdr:rowOff>
    </xdr:to>
    <xdr:sp macro="" textlink="">
      <xdr:nvSpPr>
        <xdr:cNvPr id="7085" name="Text Box 772"/>
        <xdr:cNvSpPr txBox="1">
          <a:spLocks noChangeArrowheads="1"/>
        </xdr:cNvSpPr>
      </xdr:nvSpPr>
      <xdr:spPr bwMode="auto">
        <a:xfrm>
          <a:off x="1895475" y="472916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114</xdr:row>
      <xdr:rowOff>0</xdr:rowOff>
    </xdr:from>
    <xdr:to>
      <xdr:col>4</xdr:col>
      <xdr:colOff>21291</xdr:colOff>
      <xdr:row>114</xdr:row>
      <xdr:rowOff>142875</xdr:rowOff>
    </xdr:to>
    <xdr:sp macro="" textlink="">
      <xdr:nvSpPr>
        <xdr:cNvPr id="7086" name="Text Box 771"/>
        <xdr:cNvSpPr txBox="1">
          <a:spLocks noChangeArrowheads="1"/>
        </xdr:cNvSpPr>
      </xdr:nvSpPr>
      <xdr:spPr bwMode="auto">
        <a:xfrm>
          <a:off x="1238250" y="47291625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114</xdr:row>
      <xdr:rowOff>0</xdr:rowOff>
    </xdr:from>
    <xdr:to>
      <xdr:col>4</xdr:col>
      <xdr:colOff>21291</xdr:colOff>
      <xdr:row>114</xdr:row>
      <xdr:rowOff>142875</xdr:rowOff>
    </xdr:to>
    <xdr:sp macro="" textlink="">
      <xdr:nvSpPr>
        <xdr:cNvPr id="7087" name="Text Box 771"/>
        <xdr:cNvSpPr txBox="1">
          <a:spLocks noChangeArrowheads="1"/>
        </xdr:cNvSpPr>
      </xdr:nvSpPr>
      <xdr:spPr bwMode="auto">
        <a:xfrm>
          <a:off x="1238250" y="47291625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114</xdr:row>
      <xdr:rowOff>0</xdr:rowOff>
    </xdr:from>
    <xdr:to>
      <xdr:col>4</xdr:col>
      <xdr:colOff>21291</xdr:colOff>
      <xdr:row>114</xdr:row>
      <xdr:rowOff>142875</xdr:rowOff>
    </xdr:to>
    <xdr:sp macro="" textlink="">
      <xdr:nvSpPr>
        <xdr:cNvPr id="7088" name="Text Box 771"/>
        <xdr:cNvSpPr txBox="1">
          <a:spLocks noChangeArrowheads="1"/>
        </xdr:cNvSpPr>
      </xdr:nvSpPr>
      <xdr:spPr bwMode="auto">
        <a:xfrm>
          <a:off x="1238250" y="47291625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114</xdr:row>
      <xdr:rowOff>0</xdr:rowOff>
    </xdr:from>
    <xdr:to>
      <xdr:col>4</xdr:col>
      <xdr:colOff>21291</xdr:colOff>
      <xdr:row>114</xdr:row>
      <xdr:rowOff>142875</xdr:rowOff>
    </xdr:to>
    <xdr:sp macro="" textlink="">
      <xdr:nvSpPr>
        <xdr:cNvPr id="7089" name="Text Box 771"/>
        <xdr:cNvSpPr txBox="1">
          <a:spLocks noChangeArrowheads="1"/>
        </xdr:cNvSpPr>
      </xdr:nvSpPr>
      <xdr:spPr bwMode="auto">
        <a:xfrm>
          <a:off x="1238250" y="47291625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114</xdr:row>
      <xdr:rowOff>0</xdr:rowOff>
    </xdr:from>
    <xdr:to>
      <xdr:col>4</xdr:col>
      <xdr:colOff>21291</xdr:colOff>
      <xdr:row>114</xdr:row>
      <xdr:rowOff>142875</xdr:rowOff>
    </xdr:to>
    <xdr:sp macro="" textlink="">
      <xdr:nvSpPr>
        <xdr:cNvPr id="7090" name="Text Box 771"/>
        <xdr:cNvSpPr txBox="1">
          <a:spLocks noChangeArrowheads="1"/>
        </xdr:cNvSpPr>
      </xdr:nvSpPr>
      <xdr:spPr bwMode="auto">
        <a:xfrm>
          <a:off x="1238250" y="47291625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114</xdr:row>
      <xdr:rowOff>0</xdr:rowOff>
    </xdr:from>
    <xdr:to>
      <xdr:col>4</xdr:col>
      <xdr:colOff>21291</xdr:colOff>
      <xdr:row>114</xdr:row>
      <xdr:rowOff>142875</xdr:rowOff>
    </xdr:to>
    <xdr:sp macro="" textlink="">
      <xdr:nvSpPr>
        <xdr:cNvPr id="7091" name="Text Box 771"/>
        <xdr:cNvSpPr txBox="1">
          <a:spLocks noChangeArrowheads="1"/>
        </xdr:cNvSpPr>
      </xdr:nvSpPr>
      <xdr:spPr bwMode="auto">
        <a:xfrm>
          <a:off x="1238250" y="47291625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114</xdr:row>
      <xdr:rowOff>0</xdr:rowOff>
    </xdr:from>
    <xdr:to>
      <xdr:col>4</xdr:col>
      <xdr:colOff>21291</xdr:colOff>
      <xdr:row>114</xdr:row>
      <xdr:rowOff>142875</xdr:rowOff>
    </xdr:to>
    <xdr:sp macro="" textlink="">
      <xdr:nvSpPr>
        <xdr:cNvPr id="7092" name="Text Box 771"/>
        <xdr:cNvSpPr txBox="1">
          <a:spLocks noChangeArrowheads="1"/>
        </xdr:cNvSpPr>
      </xdr:nvSpPr>
      <xdr:spPr bwMode="auto">
        <a:xfrm>
          <a:off x="1238250" y="47291625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114</xdr:row>
      <xdr:rowOff>0</xdr:rowOff>
    </xdr:from>
    <xdr:to>
      <xdr:col>4</xdr:col>
      <xdr:colOff>21291</xdr:colOff>
      <xdr:row>114</xdr:row>
      <xdr:rowOff>142875</xdr:rowOff>
    </xdr:to>
    <xdr:sp macro="" textlink="">
      <xdr:nvSpPr>
        <xdr:cNvPr id="7093" name="Text Box 771"/>
        <xdr:cNvSpPr txBox="1">
          <a:spLocks noChangeArrowheads="1"/>
        </xdr:cNvSpPr>
      </xdr:nvSpPr>
      <xdr:spPr bwMode="auto">
        <a:xfrm>
          <a:off x="1238250" y="47291625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94" name="Text Box 38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95" name="Text Box 38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96" name="Text Box 38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97" name="Text Box 39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98" name="Text Box 39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099" name="Text Box 39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00" name="Text Box 39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01" name="Text Box 39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02" name="Text Box 39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03" name="Text Box 39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04" name="Text Box 39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05" name="Text Box 39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06" name="Text Box 39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07" name="Text Box 40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08" name="Text Box 40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09" name="Text Box 40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10" name="Text Box 40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11" name="Text Box 40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12" name="Text Box 40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13" name="Text Box 40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14" name="Text Box 40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15" name="Text Box 40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16" name="Text Box 40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17" name="Text Box 41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18" name="Text Box 41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19" name="Text Box 41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20" name="Text Box 41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21" name="Text Box 41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22" name="Text Box 41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23" name="Text Box 41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24" name="Text Box 41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25" name="Text Box 41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26" name="Text Box 41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27" name="Text Box 42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28" name="Text Box 42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29" name="Text Box 42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30" name="Text Box 42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31" name="Text Box 42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32" name="Text Box 42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33" name="Text Box 42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34" name="Text Box 42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35" name="Text Box 42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36" name="Text Box 42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37" name="Text Box 43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38" name="Text Box 43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39" name="Text Box 43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40" name="Text Box 43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41" name="Text Box 43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42" name="Text Box 43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43" name="Text Box 43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44" name="Text Box 43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45" name="Text Box 43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46" name="Text Box 43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47" name="Text Box 44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48" name="Text Box 44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49" name="Text Box 44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50" name="Text Box 44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51" name="Text Box 44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52" name="Text Box 44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53" name="Text Box 44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54" name="Text Box 44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55" name="Text Box 44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56" name="Text Box 44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57" name="Text Box 45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58" name="Text Box 45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59" name="Text Box 45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60" name="Text Box 45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61" name="Text Box 45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62" name="Text Box 45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63" name="Text Box 45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64" name="Text Box 45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65" name="Text Box 45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66" name="Text Box 45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67" name="Text Box 46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68" name="Text Box 46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69" name="Text Box 46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70" name="Text Box 46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71" name="Text Box 46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72" name="Text Box 46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73" name="Text Box 46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74" name="Text Box 46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75" name="Text Box 46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76" name="Text Box 46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77" name="Text Box 47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78" name="Text Box 47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79" name="Text Box 47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80" name="Text Box 47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81" name="Text Box 47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82" name="Text Box 47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83" name="Text Box 47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84" name="Text Box 47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85" name="Text Box 47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86" name="Text Box 47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87" name="Text Box 48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88" name="Text Box 48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89" name="Text Box 48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90" name="Text Box 48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91" name="Text Box 48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92" name="Text Box 48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93" name="Text Box 48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94" name="Text Box 48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95" name="Text Box 48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96" name="Text Box 48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97" name="Text Box 49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98" name="Text Box 49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199" name="Text Box 49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00" name="Text Box 49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01" name="Text Box 49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02" name="Text Box 49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03" name="Text Box 49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04" name="Text Box 49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05" name="Text Box 49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06" name="Text Box 49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07" name="Text Box 50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08" name="Text Box 50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09" name="Text Box 50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10" name="Text Box 50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11" name="Text Box 50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12" name="Text Box 50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13" name="Text Box 50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14" name="Text Box 50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15" name="Text Box 50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16" name="Text Box 50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17" name="Text Box 51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18" name="Text Box 51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19" name="Text Box 51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20" name="Text Box 51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21" name="Text Box 51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22" name="Text Box 51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23" name="Text Box 51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24" name="Text Box 51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25" name="Text Box 51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26" name="Text Box 51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27" name="Text Box 52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28" name="Text Box 52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29" name="Text Box 52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30" name="Text Box 52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31" name="Text Box 52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32" name="Text Box 52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33" name="Text Box 52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34" name="Text Box 52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35" name="Text Box 52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36" name="Text Box 52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37" name="Text Box 53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38" name="Text Box 53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39" name="Text Box 53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40" name="Text Box 53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41" name="Text Box 53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42" name="Text Box 53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43" name="Text Box 53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44" name="Text Box 53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45" name="Text Box 53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46" name="Text Box 53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47" name="Text Box 54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48" name="Text Box 54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49" name="Text Box 54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50" name="Text Box 54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51" name="Text Box 54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52" name="Text Box 54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53" name="Text Box 54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54" name="Text Box 54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55" name="Text Box 54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56" name="Text Box 54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57" name="Text Box 55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58" name="Text Box 55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59" name="Text Box 55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60" name="Text Box 55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61" name="Text Box 55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62" name="Text Box 55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63" name="Text Box 55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64" name="Text Box 55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65" name="Text Box 55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66" name="Text Box 55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67" name="Text Box 56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68" name="Text Box 56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69" name="Text Box 56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70" name="Text Box 56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71" name="Text Box 56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72" name="Text Box 56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73" name="Text Box 56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74" name="Text Box 56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75" name="Text Box 56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76" name="Text Box 56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77" name="Text Box 57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78" name="Text Box 57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79" name="Text Box 57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80" name="Text Box 57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81" name="Text Box 57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82" name="Text Box 57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83" name="Text Box 57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84" name="Text Box 57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85" name="Text Box 57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86" name="Text Box 57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87" name="Text Box 58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88" name="Text Box 58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89" name="Text Box 58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90" name="Text Box 58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91" name="Text Box 58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92" name="Text Box 58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93" name="Text Box 58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94" name="Text Box 58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95" name="Text Box 58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96" name="Text Box 58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97" name="Text Box 59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98" name="Text Box 59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299" name="Text Box 59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00" name="Text Box 59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01" name="Text Box 59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02" name="Text Box 59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03" name="Text Box 59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04" name="Text Box 59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05" name="Text Box 59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06" name="Text Box 59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07" name="Text Box 60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08" name="Text Box 60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09" name="Text Box 60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10" name="Text Box 60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11" name="Text Box 60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12" name="Text Box 60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13" name="Text Box 60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14" name="Text Box 60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15" name="Text Box 60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16" name="Text Box 60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17" name="Text Box 61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18" name="Text Box 61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19" name="Text Box 61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20" name="Text Box 61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21" name="Text Box 61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22" name="Text Box 61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23" name="Text Box 61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24" name="Text Box 61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25" name="Text Box 61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26" name="Text Box 61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27" name="Text Box 62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28" name="Text Box 62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29" name="Text Box 62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30" name="Text Box 62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31" name="Text Box 62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32" name="Text Box 62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33" name="Text Box 62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34" name="Text Box 62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35" name="Text Box 62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36" name="Text Box 62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37" name="Text Box 63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38" name="Text Box 63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39" name="Text Box 63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40" name="Text Box 63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41" name="Text Box 63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42" name="Text Box 63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43" name="Text Box 63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44" name="Text Box 63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45" name="Text Box 63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46" name="Text Box 63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47" name="Text Box 64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48" name="Text Box 64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49" name="Text Box 64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50" name="Text Box 64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51" name="Text Box 64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52" name="Text Box 64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53" name="Text Box 64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54" name="Text Box 64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55" name="Text Box 64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56" name="Text Box 64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57" name="Text Box 65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58" name="Text Box 65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59" name="Text Box 65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60" name="Text Box 65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61" name="Text Box 65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62" name="Text Box 65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63" name="Text Box 65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64" name="Text Box 65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65" name="Text Box 65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66" name="Text Box 65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67" name="Text Box 66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68" name="Text Box 66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69" name="Text Box 66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70" name="Text Box 66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71" name="Text Box 66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72" name="Text Box 66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73" name="Text Box 66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74" name="Text Box 66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75" name="Text Box 66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76" name="Text Box 66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77" name="Text Box 67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78" name="Text Box 67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79" name="Text Box 67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80" name="Text Box 67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81" name="Text Box 67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82" name="Text Box 67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83" name="Text Box 67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84" name="Text Box 67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85" name="Text Box 67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86" name="Text Box 67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87" name="Text Box 68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88" name="Text Box 68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89" name="Text Box 68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90" name="Text Box 68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91" name="Text Box 68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92" name="Text Box 68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93" name="Text Box 68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94" name="Text Box 68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95" name="Text Box 68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96" name="Text Box 68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97" name="Text Box 69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98" name="Text Box 69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399" name="Text Box 69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00" name="Text Box 69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01" name="Text Box 69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02" name="Text Box 69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03" name="Text Box 69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04" name="Text Box 69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05" name="Text Box 69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06" name="Text Box 69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07" name="Text Box 70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08" name="Text Box 70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09" name="Text Box 70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10" name="Text Box 70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11" name="Text Box 70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12" name="Text Box 70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13" name="Text Box 70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14" name="Text Box 70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15" name="Text Box 70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16" name="Text Box 70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17" name="Text Box 71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18" name="Text Box 71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19" name="Text Box 71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20" name="Text Box 71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21" name="Text Box 71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22" name="Text Box 71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23" name="Text Box 71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24" name="Text Box 71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25" name="Text Box 71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26" name="Text Box 71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27" name="Text Box 72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28" name="Text Box 72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29" name="Text Box 72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30" name="Text Box 72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31" name="Text Box 72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32" name="Text Box 72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33" name="Text Box 72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34" name="Text Box 72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35" name="Text Box 72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36" name="Text Box 72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37" name="Text Box 73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38" name="Text Box 73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39" name="Text Box 73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40" name="Text Box 73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41" name="Text Box 73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42" name="Text Box 73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43" name="Text Box 73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44" name="Text Box 73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45" name="Text Box 73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46" name="Text Box 73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47" name="Text Box 74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48" name="Text Box 74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49" name="Text Box 74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50" name="Text Box 74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51" name="Text Box 74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52" name="Text Box 74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53" name="Text Box 74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54" name="Text Box 74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55" name="Text Box 74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56" name="Text Box 74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57" name="Text Box 75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58" name="Text Box 75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59" name="Text Box 75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60" name="Text Box 75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61" name="Text Box 75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62" name="Text Box 75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63" name="Text Box 75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64" name="Text Box 75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65" name="Text Box 75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66" name="Text Box 75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67" name="Text Box 76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68" name="Text Box 76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69" name="Text Box 76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70" name="Text Box 76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71" name="Text Box 76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72" name="Text Box 76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73" name="Text Box 76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74" name="Text Box 76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75" name="Text Box 76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76" name="Text Box 76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77" name="Text Box 77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78" name="Text Box 77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209550</xdr:colOff>
      <xdr:row>114</xdr:row>
      <xdr:rowOff>0</xdr:rowOff>
    </xdr:from>
    <xdr:to>
      <xdr:col>4</xdr:col>
      <xdr:colOff>428625</xdr:colOff>
      <xdr:row>114</xdr:row>
      <xdr:rowOff>142875</xdr:rowOff>
    </xdr:to>
    <xdr:sp macro="" textlink="">
      <xdr:nvSpPr>
        <xdr:cNvPr id="7479" name="Text Box 772"/>
        <xdr:cNvSpPr txBox="1">
          <a:spLocks noChangeArrowheads="1"/>
        </xdr:cNvSpPr>
      </xdr:nvSpPr>
      <xdr:spPr bwMode="auto">
        <a:xfrm>
          <a:off x="1895475" y="472916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114</xdr:row>
      <xdr:rowOff>0</xdr:rowOff>
    </xdr:from>
    <xdr:to>
      <xdr:col>4</xdr:col>
      <xdr:colOff>21291</xdr:colOff>
      <xdr:row>114</xdr:row>
      <xdr:rowOff>142875</xdr:rowOff>
    </xdr:to>
    <xdr:sp macro="" textlink="">
      <xdr:nvSpPr>
        <xdr:cNvPr id="7480" name="Text Box 771"/>
        <xdr:cNvSpPr txBox="1">
          <a:spLocks noChangeArrowheads="1"/>
        </xdr:cNvSpPr>
      </xdr:nvSpPr>
      <xdr:spPr bwMode="auto">
        <a:xfrm>
          <a:off x="1238250" y="47291625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114</xdr:row>
      <xdr:rowOff>0</xdr:rowOff>
    </xdr:from>
    <xdr:to>
      <xdr:col>4</xdr:col>
      <xdr:colOff>21291</xdr:colOff>
      <xdr:row>114</xdr:row>
      <xdr:rowOff>142875</xdr:rowOff>
    </xdr:to>
    <xdr:sp macro="" textlink="">
      <xdr:nvSpPr>
        <xdr:cNvPr id="7481" name="Text Box 771"/>
        <xdr:cNvSpPr txBox="1">
          <a:spLocks noChangeArrowheads="1"/>
        </xdr:cNvSpPr>
      </xdr:nvSpPr>
      <xdr:spPr bwMode="auto">
        <a:xfrm>
          <a:off x="1238250" y="47291625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114</xdr:row>
      <xdr:rowOff>0</xdr:rowOff>
    </xdr:from>
    <xdr:to>
      <xdr:col>4</xdr:col>
      <xdr:colOff>21291</xdr:colOff>
      <xdr:row>114</xdr:row>
      <xdr:rowOff>142875</xdr:rowOff>
    </xdr:to>
    <xdr:sp macro="" textlink="">
      <xdr:nvSpPr>
        <xdr:cNvPr id="7482" name="Text Box 771"/>
        <xdr:cNvSpPr txBox="1">
          <a:spLocks noChangeArrowheads="1"/>
        </xdr:cNvSpPr>
      </xdr:nvSpPr>
      <xdr:spPr bwMode="auto">
        <a:xfrm>
          <a:off x="1238250" y="47291625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114</xdr:row>
      <xdr:rowOff>0</xdr:rowOff>
    </xdr:from>
    <xdr:to>
      <xdr:col>4</xdr:col>
      <xdr:colOff>21291</xdr:colOff>
      <xdr:row>114</xdr:row>
      <xdr:rowOff>142875</xdr:rowOff>
    </xdr:to>
    <xdr:sp macro="" textlink="">
      <xdr:nvSpPr>
        <xdr:cNvPr id="7483" name="Text Box 771"/>
        <xdr:cNvSpPr txBox="1">
          <a:spLocks noChangeArrowheads="1"/>
        </xdr:cNvSpPr>
      </xdr:nvSpPr>
      <xdr:spPr bwMode="auto">
        <a:xfrm>
          <a:off x="1238250" y="47291625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114</xdr:row>
      <xdr:rowOff>0</xdr:rowOff>
    </xdr:from>
    <xdr:to>
      <xdr:col>4</xdr:col>
      <xdr:colOff>21291</xdr:colOff>
      <xdr:row>114</xdr:row>
      <xdr:rowOff>142875</xdr:rowOff>
    </xdr:to>
    <xdr:sp macro="" textlink="">
      <xdr:nvSpPr>
        <xdr:cNvPr id="7484" name="Text Box 771"/>
        <xdr:cNvSpPr txBox="1">
          <a:spLocks noChangeArrowheads="1"/>
        </xdr:cNvSpPr>
      </xdr:nvSpPr>
      <xdr:spPr bwMode="auto">
        <a:xfrm>
          <a:off x="1238250" y="47291625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114</xdr:row>
      <xdr:rowOff>0</xdr:rowOff>
    </xdr:from>
    <xdr:to>
      <xdr:col>4</xdr:col>
      <xdr:colOff>21291</xdr:colOff>
      <xdr:row>114</xdr:row>
      <xdr:rowOff>142875</xdr:rowOff>
    </xdr:to>
    <xdr:sp macro="" textlink="">
      <xdr:nvSpPr>
        <xdr:cNvPr id="7485" name="Text Box 771"/>
        <xdr:cNvSpPr txBox="1">
          <a:spLocks noChangeArrowheads="1"/>
        </xdr:cNvSpPr>
      </xdr:nvSpPr>
      <xdr:spPr bwMode="auto">
        <a:xfrm>
          <a:off x="1238250" y="47291625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114</xdr:row>
      <xdr:rowOff>0</xdr:rowOff>
    </xdr:from>
    <xdr:to>
      <xdr:col>4</xdr:col>
      <xdr:colOff>21291</xdr:colOff>
      <xdr:row>114</xdr:row>
      <xdr:rowOff>142875</xdr:rowOff>
    </xdr:to>
    <xdr:sp macro="" textlink="">
      <xdr:nvSpPr>
        <xdr:cNvPr id="7486" name="Text Box 771"/>
        <xdr:cNvSpPr txBox="1">
          <a:spLocks noChangeArrowheads="1"/>
        </xdr:cNvSpPr>
      </xdr:nvSpPr>
      <xdr:spPr bwMode="auto">
        <a:xfrm>
          <a:off x="1238250" y="47291625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114</xdr:row>
      <xdr:rowOff>0</xdr:rowOff>
    </xdr:from>
    <xdr:to>
      <xdr:col>4</xdr:col>
      <xdr:colOff>21291</xdr:colOff>
      <xdr:row>114</xdr:row>
      <xdr:rowOff>142875</xdr:rowOff>
    </xdr:to>
    <xdr:sp macro="" textlink="">
      <xdr:nvSpPr>
        <xdr:cNvPr id="7487" name="Text Box 771"/>
        <xdr:cNvSpPr txBox="1">
          <a:spLocks noChangeArrowheads="1"/>
        </xdr:cNvSpPr>
      </xdr:nvSpPr>
      <xdr:spPr bwMode="auto">
        <a:xfrm>
          <a:off x="1238250" y="47291625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88" name="Text Box 38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89" name="Text Box 38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90" name="Text Box 38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91" name="Text Box 39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92" name="Text Box 39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93" name="Text Box 39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94" name="Text Box 39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95" name="Text Box 39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96" name="Text Box 39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97" name="Text Box 39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98" name="Text Box 39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499" name="Text Box 39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00" name="Text Box 39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01" name="Text Box 40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02" name="Text Box 40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03" name="Text Box 40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04" name="Text Box 40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05" name="Text Box 40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06" name="Text Box 40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07" name="Text Box 40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08" name="Text Box 40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09" name="Text Box 40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10" name="Text Box 40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11" name="Text Box 41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12" name="Text Box 41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13" name="Text Box 41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14" name="Text Box 41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15" name="Text Box 41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16" name="Text Box 41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17" name="Text Box 41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18" name="Text Box 41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19" name="Text Box 41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20" name="Text Box 41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21" name="Text Box 42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22" name="Text Box 42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23" name="Text Box 42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24" name="Text Box 42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25" name="Text Box 42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26" name="Text Box 42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27" name="Text Box 42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28" name="Text Box 42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29" name="Text Box 42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30" name="Text Box 42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31" name="Text Box 43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32" name="Text Box 43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33" name="Text Box 43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34" name="Text Box 43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35" name="Text Box 43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36" name="Text Box 43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37" name="Text Box 43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38" name="Text Box 43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39" name="Text Box 43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40" name="Text Box 43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41" name="Text Box 44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42" name="Text Box 44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43" name="Text Box 44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44" name="Text Box 44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45" name="Text Box 44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46" name="Text Box 44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47" name="Text Box 44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48" name="Text Box 44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49" name="Text Box 44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50" name="Text Box 44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51" name="Text Box 45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52" name="Text Box 45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53" name="Text Box 45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54" name="Text Box 45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55" name="Text Box 45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56" name="Text Box 45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57" name="Text Box 45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58" name="Text Box 45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59" name="Text Box 45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60" name="Text Box 45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61" name="Text Box 46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62" name="Text Box 46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63" name="Text Box 46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64" name="Text Box 46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65" name="Text Box 46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66" name="Text Box 46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67" name="Text Box 46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68" name="Text Box 46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69" name="Text Box 46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70" name="Text Box 46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71" name="Text Box 47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72" name="Text Box 47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73" name="Text Box 47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74" name="Text Box 47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75" name="Text Box 47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76" name="Text Box 47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77" name="Text Box 47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78" name="Text Box 47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79" name="Text Box 47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80" name="Text Box 47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81" name="Text Box 48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82" name="Text Box 48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83" name="Text Box 48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84" name="Text Box 48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85" name="Text Box 48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86" name="Text Box 48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87" name="Text Box 48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88" name="Text Box 48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89" name="Text Box 48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90" name="Text Box 48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91" name="Text Box 49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92" name="Text Box 49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93" name="Text Box 49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94" name="Text Box 49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95" name="Text Box 49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96" name="Text Box 49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97" name="Text Box 49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98" name="Text Box 49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599" name="Text Box 49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00" name="Text Box 49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01" name="Text Box 50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02" name="Text Box 50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03" name="Text Box 50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04" name="Text Box 50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05" name="Text Box 50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06" name="Text Box 50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07" name="Text Box 50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08" name="Text Box 50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09" name="Text Box 50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10" name="Text Box 50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11" name="Text Box 51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12" name="Text Box 51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13" name="Text Box 51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14" name="Text Box 51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15" name="Text Box 51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16" name="Text Box 51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17" name="Text Box 51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18" name="Text Box 51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19" name="Text Box 51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20" name="Text Box 51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21" name="Text Box 52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22" name="Text Box 52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23" name="Text Box 52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24" name="Text Box 52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25" name="Text Box 52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26" name="Text Box 52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27" name="Text Box 52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28" name="Text Box 52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29" name="Text Box 52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30" name="Text Box 52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31" name="Text Box 53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32" name="Text Box 53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33" name="Text Box 53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34" name="Text Box 53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35" name="Text Box 53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36" name="Text Box 53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37" name="Text Box 53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38" name="Text Box 53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39" name="Text Box 53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40" name="Text Box 53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41" name="Text Box 54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42" name="Text Box 54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43" name="Text Box 54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44" name="Text Box 54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45" name="Text Box 54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46" name="Text Box 54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47" name="Text Box 54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48" name="Text Box 54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49" name="Text Box 54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50" name="Text Box 54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51" name="Text Box 55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52" name="Text Box 55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53" name="Text Box 55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54" name="Text Box 55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55" name="Text Box 55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56" name="Text Box 55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57" name="Text Box 55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58" name="Text Box 55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59" name="Text Box 55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60" name="Text Box 55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61" name="Text Box 56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62" name="Text Box 56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63" name="Text Box 56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64" name="Text Box 56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65" name="Text Box 56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66" name="Text Box 56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67" name="Text Box 56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68" name="Text Box 56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69" name="Text Box 56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70" name="Text Box 56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71" name="Text Box 57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72" name="Text Box 57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73" name="Text Box 57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74" name="Text Box 57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75" name="Text Box 57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76" name="Text Box 57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77" name="Text Box 57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78" name="Text Box 57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79" name="Text Box 57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80" name="Text Box 57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81" name="Text Box 58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82" name="Text Box 58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83" name="Text Box 58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84" name="Text Box 58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85" name="Text Box 58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86" name="Text Box 58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87" name="Text Box 58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88" name="Text Box 58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89" name="Text Box 58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90" name="Text Box 58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91" name="Text Box 59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92" name="Text Box 59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93" name="Text Box 59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94" name="Text Box 59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95" name="Text Box 59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96" name="Text Box 59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97" name="Text Box 59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98" name="Text Box 59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699" name="Text Box 59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00" name="Text Box 59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01" name="Text Box 60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02" name="Text Box 60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03" name="Text Box 60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04" name="Text Box 60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05" name="Text Box 60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06" name="Text Box 60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07" name="Text Box 60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08" name="Text Box 60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09" name="Text Box 60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10" name="Text Box 60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11" name="Text Box 61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12" name="Text Box 61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13" name="Text Box 61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14" name="Text Box 61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15" name="Text Box 61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16" name="Text Box 61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17" name="Text Box 61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18" name="Text Box 61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19" name="Text Box 61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20" name="Text Box 61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21" name="Text Box 62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22" name="Text Box 62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23" name="Text Box 62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24" name="Text Box 62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25" name="Text Box 62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26" name="Text Box 62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27" name="Text Box 62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28" name="Text Box 62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29" name="Text Box 62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30" name="Text Box 62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31" name="Text Box 63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32" name="Text Box 63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33" name="Text Box 63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34" name="Text Box 63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35" name="Text Box 63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36" name="Text Box 63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37" name="Text Box 63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38" name="Text Box 63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39" name="Text Box 63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40" name="Text Box 63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41" name="Text Box 64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42" name="Text Box 64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43" name="Text Box 64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44" name="Text Box 64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45" name="Text Box 64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46" name="Text Box 64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47" name="Text Box 64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48" name="Text Box 64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49" name="Text Box 64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50" name="Text Box 64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51" name="Text Box 65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52" name="Text Box 65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53" name="Text Box 65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54" name="Text Box 65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55" name="Text Box 65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56" name="Text Box 65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57" name="Text Box 65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58" name="Text Box 65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59" name="Text Box 65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60" name="Text Box 65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61" name="Text Box 66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62" name="Text Box 66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63" name="Text Box 66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64" name="Text Box 66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65" name="Text Box 66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66" name="Text Box 66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67" name="Text Box 66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68" name="Text Box 66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69" name="Text Box 66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70" name="Text Box 66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71" name="Text Box 67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72" name="Text Box 67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73" name="Text Box 67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74" name="Text Box 67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75" name="Text Box 67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76" name="Text Box 67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77" name="Text Box 67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78" name="Text Box 67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79" name="Text Box 67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80" name="Text Box 67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81" name="Text Box 68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82" name="Text Box 68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83" name="Text Box 68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84" name="Text Box 68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85" name="Text Box 68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86" name="Text Box 68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87" name="Text Box 68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88" name="Text Box 68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89" name="Text Box 68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90" name="Text Box 68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91" name="Text Box 69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92" name="Text Box 69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93" name="Text Box 69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94" name="Text Box 69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95" name="Text Box 69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96" name="Text Box 69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97" name="Text Box 69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98" name="Text Box 69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799" name="Text Box 69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00" name="Text Box 69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01" name="Text Box 70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02" name="Text Box 70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03" name="Text Box 70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04" name="Text Box 70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05" name="Text Box 70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06" name="Text Box 70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07" name="Text Box 70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08" name="Text Box 70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09" name="Text Box 70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10" name="Text Box 70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11" name="Text Box 71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12" name="Text Box 71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13" name="Text Box 71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14" name="Text Box 71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15" name="Text Box 71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16" name="Text Box 71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17" name="Text Box 71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18" name="Text Box 71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19" name="Text Box 71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20" name="Text Box 71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21" name="Text Box 72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22" name="Text Box 72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23" name="Text Box 72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24" name="Text Box 72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25" name="Text Box 72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26" name="Text Box 72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27" name="Text Box 72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28" name="Text Box 72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29" name="Text Box 72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30" name="Text Box 72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31" name="Text Box 73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32" name="Text Box 73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33" name="Text Box 73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34" name="Text Box 73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35" name="Text Box 73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36" name="Text Box 73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37" name="Text Box 73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38" name="Text Box 73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39" name="Text Box 73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40" name="Text Box 73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41" name="Text Box 74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42" name="Text Box 74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43" name="Text Box 74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44" name="Text Box 74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45" name="Text Box 74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46" name="Text Box 74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47" name="Text Box 74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48" name="Text Box 74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49" name="Text Box 74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50" name="Text Box 74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51" name="Text Box 75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52" name="Text Box 75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53" name="Text Box 75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54" name="Text Box 75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55" name="Text Box 75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56" name="Text Box 75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57" name="Text Box 75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58" name="Text Box 75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59" name="Text Box 75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60" name="Text Box 75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61" name="Text Box 76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62" name="Text Box 76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63" name="Text Box 762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64" name="Text Box 763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65" name="Text Box 764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66" name="Text Box 765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67" name="Text Box 766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68" name="Text Box 767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69" name="Text Box 768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70" name="Text Box 769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71" name="Text Box 770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104775</xdr:colOff>
      <xdr:row>114</xdr:row>
      <xdr:rowOff>142875</xdr:rowOff>
    </xdr:to>
    <xdr:sp macro="" textlink="">
      <xdr:nvSpPr>
        <xdr:cNvPr id="7872" name="Text Box 771"/>
        <xdr:cNvSpPr txBox="1">
          <a:spLocks noChangeArrowheads="1"/>
        </xdr:cNvSpPr>
      </xdr:nvSpPr>
      <xdr:spPr bwMode="auto">
        <a:xfrm>
          <a:off x="1685925" y="472916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209550</xdr:colOff>
      <xdr:row>114</xdr:row>
      <xdr:rowOff>0</xdr:rowOff>
    </xdr:from>
    <xdr:to>
      <xdr:col>4</xdr:col>
      <xdr:colOff>428625</xdr:colOff>
      <xdr:row>114</xdr:row>
      <xdr:rowOff>142875</xdr:rowOff>
    </xdr:to>
    <xdr:sp macro="" textlink="">
      <xdr:nvSpPr>
        <xdr:cNvPr id="7873" name="Text Box 772"/>
        <xdr:cNvSpPr txBox="1">
          <a:spLocks noChangeArrowheads="1"/>
        </xdr:cNvSpPr>
      </xdr:nvSpPr>
      <xdr:spPr bwMode="auto">
        <a:xfrm>
          <a:off x="1895475" y="472916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114</xdr:row>
      <xdr:rowOff>0</xdr:rowOff>
    </xdr:from>
    <xdr:to>
      <xdr:col>4</xdr:col>
      <xdr:colOff>21291</xdr:colOff>
      <xdr:row>114</xdr:row>
      <xdr:rowOff>142875</xdr:rowOff>
    </xdr:to>
    <xdr:sp macro="" textlink="">
      <xdr:nvSpPr>
        <xdr:cNvPr id="7874" name="Text Box 771"/>
        <xdr:cNvSpPr txBox="1">
          <a:spLocks noChangeArrowheads="1"/>
        </xdr:cNvSpPr>
      </xdr:nvSpPr>
      <xdr:spPr bwMode="auto">
        <a:xfrm>
          <a:off x="1238250" y="47291625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114</xdr:row>
      <xdr:rowOff>0</xdr:rowOff>
    </xdr:from>
    <xdr:to>
      <xdr:col>4</xdr:col>
      <xdr:colOff>21291</xdr:colOff>
      <xdr:row>114</xdr:row>
      <xdr:rowOff>142875</xdr:rowOff>
    </xdr:to>
    <xdr:sp macro="" textlink="">
      <xdr:nvSpPr>
        <xdr:cNvPr id="7875" name="Text Box 771"/>
        <xdr:cNvSpPr txBox="1">
          <a:spLocks noChangeArrowheads="1"/>
        </xdr:cNvSpPr>
      </xdr:nvSpPr>
      <xdr:spPr bwMode="auto">
        <a:xfrm>
          <a:off x="1238250" y="47291625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114</xdr:row>
      <xdr:rowOff>0</xdr:rowOff>
    </xdr:from>
    <xdr:to>
      <xdr:col>4</xdr:col>
      <xdr:colOff>21291</xdr:colOff>
      <xdr:row>114</xdr:row>
      <xdr:rowOff>142875</xdr:rowOff>
    </xdr:to>
    <xdr:sp macro="" textlink="">
      <xdr:nvSpPr>
        <xdr:cNvPr id="7876" name="Text Box 771"/>
        <xdr:cNvSpPr txBox="1">
          <a:spLocks noChangeArrowheads="1"/>
        </xdr:cNvSpPr>
      </xdr:nvSpPr>
      <xdr:spPr bwMode="auto">
        <a:xfrm>
          <a:off x="1238250" y="47291625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114</xdr:row>
      <xdr:rowOff>0</xdr:rowOff>
    </xdr:from>
    <xdr:to>
      <xdr:col>4</xdr:col>
      <xdr:colOff>21291</xdr:colOff>
      <xdr:row>114</xdr:row>
      <xdr:rowOff>142875</xdr:rowOff>
    </xdr:to>
    <xdr:sp macro="" textlink="">
      <xdr:nvSpPr>
        <xdr:cNvPr id="7877" name="Text Box 771"/>
        <xdr:cNvSpPr txBox="1">
          <a:spLocks noChangeArrowheads="1"/>
        </xdr:cNvSpPr>
      </xdr:nvSpPr>
      <xdr:spPr bwMode="auto">
        <a:xfrm>
          <a:off x="1238250" y="47291625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114</xdr:row>
      <xdr:rowOff>0</xdr:rowOff>
    </xdr:from>
    <xdr:to>
      <xdr:col>4</xdr:col>
      <xdr:colOff>21291</xdr:colOff>
      <xdr:row>114</xdr:row>
      <xdr:rowOff>142875</xdr:rowOff>
    </xdr:to>
    <xdr:sp macro="" textlink="">
      <xdr:nvSpPr>
        <xdr:cNvPr id="7878" name="Text Box 771"/>
        <xdr:cNvSpPr txBox="1">
          <a:spLocks noChangeArrowheads="1"/>
        </xdr:cNvSpPr>
      </xdr:nvSpPr>
      <xdr:spPr bwMode="auto">
        <a:xfrm>
          <a:off x="1238250" y="47291625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114</xdr:row>
      <xdr:rowOff>0</xdr:rowOff>
    </xdr:from>
    <xdr:to>
      <xdr:col>4</xdr:col>
      <xdr:colOff>21291</xdr:colOff>
      <xdr:row>114</xdr:row>
      <xdr:rowOff>142875</xdr:rowOff>
    </xdr:to>
    <xdr:sp macro="" textlink="">
      <xdr:nvSpPr>
        <xdr:cNvPr id="7879" name="Text Box 771"/>
        <xdr:cNvSpPr txBox="1">
          <a:spLocks noChangeArrowheads="1"/>
        </xdr:cNvSpPr>
      </xdr:nvSpPr>
      <xdr:spPr bwMode="auto">
        <a:xfrm>
          <a:off x="1238250" y="47291625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114</xdr:row>
      <xdr:rowOff>0</xdr:rowOff>
    </xdr:from>
    <xdr:to>
      <xdr:col>4</xdr:col>
      <xdr:colOff>21291</xdr:colOff>
      <xdr:row>114</xdr:row>
      <xdr:rowOff>142875</xdr:rowOff>
    </xdr:to>
    <xdr:sp macro="" textlink="">
      <xdr:nvSpPr>
        <xdr:cNvPr id="7880" name="Text Box 771"/>
        <xdr:cNvSpPr txBox="1">
          <a:spLocks noChangeArrowheads="1"/>
        </xdr:cNvSpPr>
      </xdr:nvSpPr>
      <xdr:spPr bwMode="auto">
        <a:xfrm>
          <a:off x="1238250" y="47291625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114</xdr:row>
      <xdr:rowOff>0</xdr:rowOff>
    </xdr:from>
    <xdr:to>
      <xdr:col>4</xdr:col>
      <xdr:colOff>21291</xdr:colOff>
      <xdr:row>114</xdr:row>
      <xdr:rowOff>142875</xdr:rowOff>
    </xdr:to>
    <xdr:sp macro="" textlink="">
      <xdr:nvSpPr>
        <xdr:cNvPr id="7881" name="Text Box 771"/>
        <xdr:cNvSpPr txBox="1">
          <a:spLocks noChangeArrowheads="1"/>
        </xdr:cNvSpPr>
      </xdr:nvSpPr>
      <xdr:spPr bwMode="auto">
        <a:xfrm>
          <a:off x="1238250" y="47291625"/>
          <a:ext cx="468966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3\&#1040;&#1057;&#1045;&#1052;%20&#1050;&#1054;&#1050;&#1057;&#1045;&#1043;&#1045;&#1053;&#1054;&#1042;&#1053;&#1040;\&#1087;&#1077;&#1088;&#1077;&#1095;&#1080;&#1089;&#1083;&#1077;&#1085;&#1080;&#1077;%20&#1090;&#1088;&#1072;&#1085;&#1089;&#1092;&#1077;&#1088;&#1090;&#1086;&#1074;%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евраль"/>
      <sheetName val="март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0"/>
  <sheetViews>
    <sheetView tabSelected="1" view="pageBreakPreview" zoomScale="85" zoomScaleNormal="85" zoomScaleSheetLayoutView="85" workbookViewId="0">
      <pane xSplit="6" ySplit="2" topLeftCell="G3" activePane="bottomRight" state="frozen"/>
      <selection activeCell="L37" sqref="L37"/>
      <selection pane="topRight" activeCell="L37" sqref="L37"/>
      <selection pane="bottomLeft" activeCell="L37" sqref="L37"/>
      <selection pane="bottomRight" activeCell="F303" sqref="F303"/>
    </sheetView>
  </sheetViews>
  <sheetFormatPr defaultColWidth="9.140625" defaultRowHeight="15"/>
  <cols>
    <col min="1" max="1" width="4.42578125" style="6" bestFit="1" customWidth="1"/>
    <col min="2" max="2" width="6" style="12" customWidth="1"/>
    <col min="3" max="3" width="5.42578125" style="6" bestFit="1" customWidth="1"/>
    <col min="4" max="4" width="5.140625" style="6" customWidth="1"/>
    <col min="5" max="5" width="63.42578125" style="1" customWidth="1"/>
    <col min="6" max="6" width="13.7109375" style="7" customWidth="1"/>
    <col min="7" max="7" width="12" style="4" customWidth="1"/>
    <col min="8" max="8" width="15" style="4" customWidth="1"/>
    <col min="9" max="9" width="12.85546875" style="208" customWidth="1"/>
    <col min="10" max="10" width="13.7109375" style="18" customWidth="1"/>
    <col min="11" max="11" width="13.28515625" style="4" customWidth="1"/>
    <col min="12" max="13" width="12.85546875" style="4" customWidth="1"/>
    <col min="14" max="14" width="13.42578125" style="4" customWidth="1"/>
    <col min="15" max="15" width="13.85546875" style="18" customWidth="1"/>
    <col min="16" max="16" width="12.28515625" style="18" customWidth="1"/>
    <col min="17" max="17" width="12.5703125" style="19" customWidth="1"/>
    <col min="18" max="18" width="12.85546875" style="4" customWidth="1"/>
    <col min="19" max="19" width="14" style="6" customWidth="1"/>
    <col min="20" max="21" width="9.140625" style="6"/>
    <col min="22" max="22" width="10.5703125" style="6" bestFit="1" customWidth="1"/>
    <col min="23" max="16384" width="9.140625" style="6"/>
  </cols>
  <sheetData>
    <row r="1" spans="1:19" ht="24.75" customHeight="1">
      <c r="A1" s="248"/>
      <c r="B1" s="248"/>
      <c r="C1" s="248"/>
      <c r="D1" s="248"/>
      <c r="E1" s="248" t="s">
        <v>0</v>
      </c>
      <c r="F1" s="249" t="s">
        <v>1</v>
      </c>
      <c r="G1" s="251" t="s">
        <v>2</v>
      </c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</row>
    <row r="2" spans="1:19" ht="25.5" customHeight="1">
      <c r="A2" s="248"/>
      <c r="B2" s="248"/>
      <c r="C2" s="248"/>
      <c r="D2" s="248"/>
      <c r="E2" s="248"/>
      <c r="F2" s="250"/>
      <c r="G2" s="61" t="s">
        <v>3</v>
      </c>
      <c r="H2" s="61" t="s">
        <v>4</v>
      </c>
      <c r="I2" s="206" t="s">
        <v>5</v>
      </c>
      <c r="J2" s="215" t="s">
        <v>6</v>
      </c>
      <c r="K2" s="61" t="s">
        <v>7</v>
      </c>
      <c r="L2" s="61" t="s">
        <v>8</v>
      </c>
      <c r="M2" s="61" t="s">
        <v>9</v>
      </c>
      <c r="N2" s="61" t="s">
        <v>10</v>
      </c>
      <c r="O2" s="61" t="s">
        <v>11</v>
      </c>
      <c r="P2" s="61" t="s">
        <v>12</v>
      </c>
      <c r="Q2" s="61" t="s">
        <v>13</v>
      </c>
      <c r="R2" s="61" t="s">
        <v>14</v>
      </c>
    </row>
    <row r="3" spans="1:19" s="20" customFormat="1" ht="32.25" customHeight="1">
      <c r="A3" s="21" t="s">
        <v>38</v>
      </c>
      <c r="B3" s="21" t="s">
        <v>15</v>
      </c>
      <c r="C3" s="21" t="s">
        <v>15</v>
      </c>
      <c r="D3" s="21" t="s">
        <v>15</v>
      </c>
      <c r="E3" s="74" t="s">
        <v>39</v>
      </c>
      <c r="F3" s="75">
        <f>F4+F6+F33+F42+F113+F116+F119+F127+F130+F136+F140+F144+F147</f>
        <v>58506976.400000006</v>
      </c>
      <c r="G3" s="75">
        <f t="shared" ref="G3:R3" si="0">G4+G6+G33+G42+G113+G116+G119+G127+G130+G136+G140+G144+G147</f>
        <v>0</v>
      </c>
      <c r="H3" s="75">
        <f t="shared" si="0"/>
        <v>1829952.3</v>
      </c>
      <c r="I3" s="75">
        <f t="shared" si="0"/>
        <v>3476466.2</v>
      </c>
      <c r="J3" s="75">
        <f t="shared" si="0"/>
        <v>6055070</v>
      </c>
      <c r="K3" s="75">
        <f t="shared" si="0"/>
        <v>5897211</v>
      </c>
      <c r="L3" s="75">
        <f t="shared" si="0"/>
        <v>8099923.2999999998</v>
      </c>
      <c r="M3" s="75">
        <f t="shared" si="0"/>
        <v>7686173.5999999996</v>
      </c>
      <c r="N3" s="75">
        <f t="shared" si="0"/>
        <v>4096498.5999999996</v>
      </c>
      <c r="O3" s="75">
        <f t="shared" si="0"/>
        <v>2813003.3</v>
      </c>
      <c r="P3" s="75">
        <f t="shared" si="0"/>
        <v>2380933.6</v>
      </c>
      <c r="Q3" s="75">
        <f t="shared" si="0"/>
        <v>2406296.2999999998</v>
      </c>
      <c r="R3" s="75">
        <f t="shared" si="0"/>
        <v>13765448.199999999</v>
      </c>
      <c r="S3" s="59"/>
    </row>
    <row r="4" spans="1:19" s="246" customFormat="1" ht="30">
      <c r="A4" s="241"/>
      <c r="B4" s="242" t="s">
        <v>312</v>
      </c>
      <c r="C4" s="242" t="s">
        <v>17</v>
      </c>
      <c r="D4" s="242"/>
      <c r="E4" s="243" t="s">
        <v>313</v>
      </c>
      <c r="F4" s="244">
        <f>F5</f>
        <v>200000</v>
      </c>
      <c r="G4" s="244">
        <f>G5</f>
        <v>0</v>
      </c>
      <c r="H4" s="244">
        <f t="shared" ref="H4:R4" si="1">H5</f>
        <v>0</v>
      </c>
      <c r="I4" s="245">
        <f t="shared" si="1"/>
        <v>100000</v>
      </c>
      <c r="J4" s="245">
        <f t="shared" si="1"/>
        <v>100000</v>
      </c>
      <c r="K4" s="244">
        <f t="shared" si="1"/>
        <v>0</v>
      </c>
      <c r="L4" s="244">
        <f t="shared" si="1"/>
        <v>0</v>
      </c>
      <c r="M4" s="244">
        <f t="shared" si="1"/>
        <v>0</v>
      </c>
      <c r="N4" s="244">
        <f t="shared" si="1"/>
        <v>0</v>
      </c>
      <c r="O4" s="245">
        <f t="shared" si="1"/>
        <v>0</v>
      </c>
      <c r="P4" s="245">
        <f t="shared" si="1"/>
        <v>0</v>
      </c>
      <c r="Q4" s="245"/>
      <c r="R4" s="244">
        <f t="shared" si="1"/>
        <v>0</v>
      </c>
    </row>
    <row r="5" spans="1:19" s="246" customFormat="1" ht="30">
      <c r="A5" s="241"/>
      <c r="B5" s="242"/>
      <c r="C5" s="242"/>
      <c r="D5" s="242" t="s">
        <v>314</v>
      </c>
      <c r="E5" s="247" t="s">
        <v>315</v>
      </c>
      <c r="F5" s="244">
        <f>SUM(G5:R5)</f>
        <v>200000</v>
      </c>
      <c r="G5" s="244"/>
      <c r="H5" s="244"/>
      <c r="I5" s="245">
        <v>100000</v>
      </c>
      <c r="J5" s="245">
        <v>100000</v>
      </c>
      <c r="K5" s="244"/>
      <c r="L5" s="244"/>
      <c r="M5" s="244"/>
      <c r="N5" s="244"/>
      <c r="O5" s="245"/>
      <c r="P5" s="245">
        <f>1000-1000</f>
        <v>0</v>
      </c>
      <c r="Q5" s="245"/>
      <c r="R5" s="244"/>
    </row>
    <row r="6" spans="1:19" ht="30">
      <c r="A6" s="126"/>
      <c r="B6" s="22" t="s">
        <v>252</v>
      </c>
      <c r="C6" s="22" t="s">
        <v>15</v>
      </c>
      <c r="D6" s="22" t="s">
        <v>15</v>
      </c>
      <c r="E6" s="127" t="s">
        <v>253</v>
      </c>
      <c r="F6" s="80">
        <f>F7</f>
        <v>7000000</v>
      </c>
      <c r="G6" s="80">
        <f t="shared" ref="G6:R7" si="2">G7</f>
        <v>0</v>
      </c>
      <c r="H6" s="80">
        <f t="shared" si="2"/>
        <v>0</v>
      </c>
      <c r="I6" s="80">
        <f t="shared" si="2"/>
        <v>0</v>
      </c>
      <c r="J6" s="80">
        <f t="shared" si="2"/>
        <v>2206483.4</v>
      </c>
      <c r="K6" s="80">
        <f t="shared" si="2"/>
        <v>1545179</v>
      </c>
      <c r="L6" s="80">
        <f t="shared" si="2"/>
        <v>1614474.5</v>
      </c>
      <c r="M6" s="80">
        <f t="shared" si="2"/>
        <v>764555.8</v>
      </c>
      <c r="N6" s="80">
        <f t="shared" si="2"/>
        <v>297490.3</v>
      </c>
      <c r="O6" s="80">
        <f t="shared" si="2"/>
        <v>66772</v>
      </c>
      <c r="P6" s="80">
        <f t="shared" si="2"/>
        <v>41457</v>
      </c>
      <c r="Q6" s="80">
        <f t="shared" si="2"/>
        <v>441457</v>
      </c>
      <c r="R6" s="80">
        <f t="shared" si="2"/>
        <v>22131</v>
      </c>
    </row>
    <row r="7" spans="1:19">
      <c r="A7" s="126"/>
      <c r="B7" s="22"/>
      <c r="C7" s="22" t="s">
        <v>254</v>
      </c>
      <c r="D7" s="22"/>
      <c r="E7" s="216" t="s">
        <v>255</v>
      </c>
      <c r="F7" s="80">
        <f>F8</f>
        <v>7000000</v>
      </c>
      <c r="G7" s="80">
        <f t="shared" si="2"/>
        <v>0</v>
      </c>
      <c r="H7" s="80">
        <f t="shared" si="2"/>
        <v>0</v>
      </c>
      <c r="I7" s="80">
        <f t="shared" si="2"/>
        <v>0</v>
      </c>
      <c r="J7" s="80">
        <f t="shared" si="2"/>
        <v>2206483.4</v>
      </c>
      <c r="K7" s="80">
        <f t="shared" si="2"/>
        <v>1545179</v>
      </c>
      <c r="L7" s="80">
        <f t="shared" si="2"/>
        <v>1614474.5</v>
      </c>
      <c r="M7" s="80">
        <f t="shared" si="2"/>
        <v>764555.8</v>
      </c>
      <c r="N7" s="80">
        <f t="shared" si="2"/>
        <v>297490.3</v>
      </c>
      <c r="O7" s="80">
        <f t="shared" si="2"/>
        <v>66772</v>
      </c>
      <c r="P7" s="80">
        <f t="shared" si="2"/>
        <v>41457</v>
      </c>
      <c r="Q7" s="80">
        <f t="shared" si="2"/>
        <v>441457</v>
      </c>
      <c r="R7" s="80">
        <f t="shared" si="2"/>
        <v>22131</v>
      </c>
    </row>
    <row r="8" spans="1:19" ht="30">
      <c r="A8" s="126"/>
      <c r="B8" s="22"/>
      <c r="C8" s="22"/>
      <c r="D8" s="22" t="s">
        <v>256</v>
      </c>
      <c r="E8" s="127" t="s">
        <v>257</v>
      </c>
      <c r="F8" s="80">
        <f>F9+F17+F31</f>
        <v>7000000</v>
      </c>
      <c r="G8" s="80">
        <f t="shared" ref="G8:R8" si="3">G9+G17+G31</f>
        <v>0</v>
      </c>
      <c r="H8" s="80">
        <f t="shared" si="3"/>
        <v>0</v>
      </c>
      <c r="I8" s="80">
        <f t="shared" si="3"/>
        <v>0</v>
      </c>
      <c r="J8" s="80">
        <f t="shared" si="3"/>
        <v>2206483.4</v>
      </c>
      <c r="K8" s="80">
        <f t="shared" si="3"/>
        <v>1545179</v>
      </c>
      <c r="L8" s="80">
        <f t="shared" si="3"/>
        <v>1614474.5</v>
      </c>
      <c r="M8" s="80">
        <f t="shared" si="3"/>
        <v>764555.8</v>
      </c>
      <c r="N8" s="80">
        <f t="shared" si="3"/>
        <v>297490.3</v>
      </c>
      <c r="O8" s="80">
        <f t="shared" si="3"/>
        <v>66772</v>
      </c>
      <c r="P8" s="80">
        <f t="shared" si="3"/>
        <v>41457</v>
      </c>
      <c r="Q8" s="80">
        <f t="shared" si="3"/>
        <v>441457</v>
      </c>
      <c r="R8" s="80">
        <f t="shared" si="3"/>
        <v>22131</v>
      </c>
    </row>
    <row r="9" spans="1:19">
      <c r="A9" s="126"/>
      <c r="B9" s="22"/>
      <c r="C9" s="22"/>
      <c r="D9" s="22"/>
      <c r="E9" s="8" t="s">
        <v>43</v>
      </c>
      <c r="F9" s="80">
        <f>SUM(F10:F16)</f>
        <v>3348403</v>
      </c>
      <c r="G9" s="80">
        <f t="shared" ref="G9:R9" si="4">SUM(G10:G16)</f>
        <v>0</v>
      </c>
      <c r="H9" s="80">
        <f t="shared" si="4"/>
        <v>0</v>
      </c>
      <c r="I9" s="80">
        <f t="shared" si="4"/>
        <v>0</v>
      </c>
      <c r="J9" s="80">
        <f t="shared" si="4"/>
        <v>900000</v>
      </c>
      <c r="K9" s="80">
        <f t="shared" si="4"/>
        <v>850000</v>
      </c>
      <c r="L9" s="80">
        <f t="shared" si="4"/>
        <v>773403</v>
      </c>
      <c r="M9" s="80">
        <f t="shared" si="4"/>
        <v>325000</v>
      </c>
      <c r="N9" s="80">
        <f t="shared" si="4"/>
        <v>100000</v>
      </c>
      <c r="O9" s="80">
        <f t="shared" si="4"/>
        <v>0</v>
      </c>
      <c r="P9" s="80">
        <f t="shared" si="4"/>
        <v>0</v>
      </c>
      <c r="Q9" s="80">
        <f t="shared" si="4"/>
        <v>400000</v>
      </c>
      <c r="R9" s="80">
        <f t="shared" si="4"/>
        <v>0</v>
      </c>
    </row>
    <row r="10" spans="1:19" ht="45">
      <c r="A10" s="126"/>
      <c r="B10" s="22"/>
      <c r="C10" s="22"/>
      <c r="D10" s="22"/>
      <c r="E10" s="217" t="s">
        <v>258</v>
      </c>
      <c r="F10" s="80">
        <f>SUM(G10:R10)</f>
        <v>1348403</v>
      </c>
      <c r="G10" s="80"/>
      <c r="H10" s="80"/>
      <c r="I10" s="80"/>
      <c r="J10" s="80">
        <v>200000</v>
      </c>
      <c r="K10" s="80">
        <v>300000</v>
      </c>
      <c r="L10" s="80">
        <v>248403</v>
      </c>
      <c r="M10" s="80">
        <v>100000</v>
      </c>
      <c r="N10" s="80">
        <v>100000</v>
      </c>
      <c r="O10" s="80"/>
      <c r="P10" s="80"/>
      <c r="Q10" s="80">
        <v>400000</v>
      </c>
      <c r="R10" s="80"/>
    </row>
    <row r="11" spans="1:19" ht="46.5" customHeight="1">
      <c r="A11" s="126"/>
      <c r="B11" s="22"/>
      <c r="C11" s="22"/>
      <c r="D11" s="22"/>
      <c r="E11" s="217" t="s">
        <v>259</v>
      </c>
      <c r="F11" s="80">
        <f t="shared" ref="F11:F16" si="5">SUM(G11:R11)</f>
        <v>500000</v>
      </c>
      <c r="G11" s="80"/>
      <c r="H11" s="80"/>
      <c r="I11" s="80"/>
      <c r="J11" s="80">
        <v>100000</v>
      </c>
      <c r="K11" s="80">
        <v>150000</v>
      </c>
      <c r="L11" s="80">
        <v>175000</v>
      </c>
      <c r="M11" s="80">
        <v>75000</v>
      </c>
      <c r="N11" s="80"/>
      <c r="O11" s="80"/>
      <c r="P11" s="80"/>
      <c r="Q11" s="80"/>
      <c r="R11" s="80"/>
    </row>
    <row r="12" spans="1:19" ht="45">
      <c r="A12" s="126"/>
      <c r="B12" s="22"/>
      <c r="C12" s="22"/>
      <c r="D12" s="22"/>
      <c r="E12" s="217" t="s">
        <v>260</v>
      </c>
      <c r="F12" s="80">
        <f t="shared" si="5"/>
        <v>500000</v>
      </c>
      <c r="G12" s="80"/>
      <c r="H12" s="80"/>
      <c r="I12" s="80"/>
      <c r="J12" s="80">
        <v>100000</v>
      </c>
      <c r="K12" s="80">
        <v>150000</v>
      </c>
      <c r="L12" s="80">
        <v>175000</v>
      </c>
      <c r="M12" s="80">
        <v>75000</v>
      </c>
      <c r="N12" s="80"/>
      <c r="O12" s="80"/>
      <c r="P12" s="80"/>
      <c r="Q12" s="80"/>
      <c r="R12" s="80"/>
    </row>
    <row r="13" spans="1:19" ht="45">
      <c r="A13" s="126"/>
      <c r="B13" s="22"/>
      <c r="C13" s="22"/>
      <c r="D13" s="22"/>
      <c r="E13" s="217" t="s">
        <v>261</v>
      </c>
      <c r="F13" s="80">
        <f t="shared" si="5"/>
        <v>500000</v>
      </c>
      <c r="G13" s="80"/>
      <c r="H13" s="80"/>
      <c r="I13" s="80"/>
      <c r="J13" s="80">
        <v>100000</v>
      </c>
      <c r="K13" s="80">
        <v>150000</v>
      </c>
      <c r="L13" s="80">
        <v>175000</v>
      </c>
      <c r="M13" s="80">
        <v>75000</v>
      </c>
      <c r="N13" s="80"/>
      <c r="O13" s="80"/>
      <c r="P13" s="80"/>
      <c r="Q13" s="80"/>
      <c r="R13" s="80"/>
    </row>
    <row r="14" spans="1:19" ht="45">
      <c r="A14" s="126"/>
      <c r="B14" s="22"/>
      <c r="C14" s="22"/>
      <c r="D14" s="22"/>
      <c r="E14" s="217" t="s">
        <v>262</v>
      </c>
      <c r="F14" s="80">
        <f t="shared" si="5"/>
        <v>200000</v>
      </c>
      <c r="G14" s="80"/>
      <c r="H14" s="80"/>
      <c r="I14" s="80"/>
      <c r="J14" s="80">
        <v>150000</v>
      </c>
      <c r="K14" s="80">
        <v>50000</v>
      </c>
      <c r="L14" s="80"/>
      <c r="M14" s="80"/>
      <c r="N14" s="80"/>
      <c r="O14" s="80"/>
      <c r="P14" s="80"/>
      <c r="Q14" s="80"/>
      <c r="R14" s="80"/>
    </row>
    <row r="15" spans="1:19" ht="45">
      <c r="A15" s="126"/>
      <c r="B15" s="22"/>
      <c r="C15" s="22"/>
      <c r="D15" s="22"/>
      <c r="E15" s="217" t="s">
        <v>263</v>
      </c>
      <c r="F15" s="80">
        <f t="shared" si="5"/>
        <v>200000</v>
      </c>
      <c r="G15" s="80"/>
      <c r="H15" s="80"/>
      <c r="I15" s="80"/>
      <c r="J15" s="80">
        <v>150000</v>
      </c>
      <c r="K15" s="80">
        <v>50000</v>
      </c>
      <c r="L15" s="80"/>
      <c r="M15" s="80"/>
      <c r="N15" s="80"/>
      <c r="O15" s="80"/>
      <c r="P15" s="80"/>
      <c r="Q15" s="80"/>
      <c r="R15" s="80"/>
    </row>
    <row r="16" spans="1:19" ht="30">
      <c r="A16" s="126"/>
      <c r="B16" s="22"/>
      <c r="C16" s="22"/>
      <c r="D16" s="22"/>
      <c r="E16" s="218" t="s">
        <v>264</v>
      </c>
      <c r="F16" s="80">
        <f t="shared" si="5"/>
        <v>100000</v>
      </c>
      <c r="G16" s="80"/>
      <c r="H16" s="80"/>
      <c r="I16" s="80"/>
      <c r="J16" s="80">
        <v>100000</v>
      </c>
      <c r="K16" s="80"/>
      <c r="L16" s="80"/>
      <c r="M16" s="80"/>
      <c r="N16" s="80"/>
      <c r="O16" s="80"/>
      <c r="P16" s="80"/>
      <c r="Q16" s="80"/>
      <c r="R16" s="80"/>
    </row>
    <row r="17" spans="1:18">
      <c r="A17" s="126"/>
      <c r="B17" s="22"/>
      <c r="C17" s="22"/>
      <c r="D17" s="22"/>
      <c r="E17" s="2" t="s">
        <v>44</v>
      </c>
      <c r="F17" s="80">
        <f>SUM(F18:F30)</f>
        <v>3406124</v>
      </c>
      <c r="G17" s="80">
        <f t="shared" ref="G17:R17" si="6">SUM(G18:G30)</f>
        <v>0</v>
      </c>
      <c r="H17" s="80">
        <f t="shared" si="6"/>
        <v>0</v>
      </c>
      <c r="I17" s="80">
        <f t="shared" si="6"/>
        <v>0</v>
      </c>
      <c r="J17" s="80">
        <f t="shared" si="6"/>
        <v>1221483.3999999999</v>
      </c>
      <c r="K17" s="80">
        <f t="shared" si="6"/>
        <v>614706</v>
      </c>
      <c r="L17" s="80">
        <f t="shared" si="6"/>
        <v>761071.5</v>
      </c>
      <c r="M17" s="80">
        <f t="shared" si="6"/>
        <v>439555.80000000005</v>
      </c>
      <c r="N17" s="80">
        <f t="shared" si="6"/>
        <v>197490.3</v>
      </c>
      <c r="O17" s="80">
        <f t="shared" si="6"/>
        <v>66772</v>
      </c>
      <c r="P17" s="80">
        <f t="shared" si="6"/>
        <v>41457</v>
      </c>
      <c r="Q17" s="80">
        <f t="shared" si="6"/>
        <v>41457</v>
      </c>
      <c r="R17" s="80">
        <f t="shared" si="6"/>
        <v>22131</v>
      </c>
    </row>
    <row r="18" spans="1:18" ht="45">
      <c r="A18" s="126"/>
      <c r="B18" s="22"/>
      <c r="C18" s="22"/>
      <c r="D18" s="22"/>
      <c r="E18" s="219" t="s">
        <v>265</v>
      </c>
      <c r="F18" s="80">
        <f>SUM(G18:R18)</f>
        <v>403331</v>
      </c>
      <c r="G18" s="80"/>
      <c r="H18" s="80"/>
      <c r="I18" s="80"/>
      <c r="J18" s="80">
        <v>54107</v>
      </c>
      <c r="K18" s="80">
        <v>34783</v>
      </c>
      <c r="L18" s="80">
        <v>42513</v>
      </c>
      <c r="M18" s="80">
        <v>56916</v>
      </c>
      <c r="N18" s="80">
        <v>56916</v>
      </c>
      <c r="O18" s="80">
        <v>53051</v>
      </c>
      <c r="P18" s="80">
        <v>41457</v>
      </c>
      <c r="Q18" s="80">
        <v>41457</v>
      </c>
      <c r="R18" s="80">
        <v>22131</v>
      </c>
    </row>
    <row r="19" spans="1:18" ht="45">
      <c r="A19" s="126"/>
      <c r="B19" s="22"/>
      <c r="C19" s="22"/>
      <c r="D19" s="22"/>
      <c r="E19" s="219" t="s">
        <v>266</v>
      </c>
      <c r="F19" s="80">
        <f t="shared" ref="F19:F29" si="7">SUM(G19:R19)</f>
        <v>147006</v>
      </c>
      <c r="G19" s="80"/>
      <c r="H19" s="80"/>
      <c r="I19" s="80"/>
      <c r="J19" s="80">
        <v>69024</v>
      </c>
      <c r="K19" s="80">
        <v>32399</v>
      </c>
      <c r="L19" s="80">
        <v>32399</v>
      </c>
      <c r="M19" s="80">
        <v>13184</v>
      </c>
      <c r="N19" s="80"/>
      <c r="O19" s="80"/>
      <c r="P19" s="80"/>
      <c r="Q19" s="80"/>
      <c r="R19" s="80"/>
    </row>
    <row r="20" spans="1:18" ht="45">
      <c r="A20" s="126"/>
      <c r="B20" s="22"/>
      <c r="C20" s="22"/>
      <c r="D20" s="22"/>
      <c r="E20" s="219" t="s">
        <v>267</v>
      </c>
      <c r="F20" s="80">
        <f t="shared" si="7"/>
        <v>221888</v>
      </c>
      <c r="G20" s="80"/>
      <c r="H20" s="80"/>
      <c r="I20" s="80"/>
      <c r="J20" s="80">
        <v>53154</v>
      </c>
      <c r="K20" s="80">
        <v>42524</v>
      </c>
      <c r="L20" s="80">
        <v>42524</v>
      </c>
      <c r="M20" s="80">
        <v>41361</v>
      </c>
      <c r="N20" s="80">
        <v>28604</v>
      </c>
      <c r="O20" s="80">
        <v>13721</v>
      </c>
      <c r="P20" s="80"/>
      <c r="Q20" s="80"/>
      <c r="R20" s="80"/>
    </row>
    <row r="21" spans="1:18" ht="30">
      <c r="A21" s="126"/>
      <c r="B21" s="22"/>
      <c r="C21" s="22"/>
      <c r="D21" s="22"/>
      <c r="E21" s="219" t="s">
        <v>268</v>
      </c>
      <c r="F21" s="80">
        <f t="shared" si="7"/>
        <v>39382</v>
      </c>
      <c r="G21" s="80"/>
      <c r="H21" s="80"/>
      <c r="I21" s="80"/>
      <c r="J21" s="80">
        <v>39382</v>
      </c>
      <c r="K21" s="80"/>
      <c r="L21" s="80"/>
      <c r="M21" s="80"/>
      <c r="N21" s="80"/>
      <c r="O21" s="80"/>
      <c r="P21" s="80"/>
      <c r="Q21" s="80"/>
      <c r="R21" s="80"/>
    </row>
    <row r="22" spans="1:18" ht="30">
      <c r="A22" s="126"/>
      <c r="B22" s="22"/>
      <c r="C22" s="22"/>
      <c r="D22" s="22"/>
      <c r="E22" s="219" t="s">
        <v>269</v>
      </c>
      <c r="F22" s="80">
        <f t="shared" si="7"/>
        <v>293460</v>
      </c>
      <c r="G22" s="80"/>
      <c r="H22" s="80"/>
      <c r="I22" s="80"/>
      <c r="J22" s="80">
        <v>161250.6</v>
      </c>
      <c r="K22" s="80">
        <v>60000</v>
      </c>
      <c r="L22" s="80">
        <v>70000</v>
      </c>
      <c r="M22" s="80">
        <v>2209.4</v>
      </c>
      <c r="N22" s="80"/>
      <c r="O22" s="80"/>
      <c r="P22" s="80"/>
      <c r="Q22" s="80"/>
      <c r="R22" s="80"/>
    </row>
    <row r="23" spans="1:18" ht="60">
      <c r="A23" s="126"/>
      <c r="B23" s="22"/>
      <c r="C23" s="22"/>
      <c r="D23" s="22"/>
      <c r="E23" s="219" t="s">
        <v>270</v>
      </c>
      <c r="F23" s="80">
        <f t="shared" si="7"/>
        <v>300000</v>
      </c>
      <c r="G23" s="80"/>
      <c r="H23" s="80"/>
      <c r="I23" s="80"/>
      <c r="J23" s="80">
        <v>95758.1</v>
      </c>
      <c r="K23" s="80">
        <v>60000</v>
      </c>
      <c r="L23" s="80">
        <v>60000</v>
      </c>
      <c r="M23" s="80">
        <v>60000</v>
      </c>
      <c r="N23" s="80">
        <v>24241.9</v>
      </c>
      <c r="O23" s="80"/>
      <c r="P23" s="80"/>
      <c r="Q23" s="80"/>
      <c r="R23" s="80"/>
    </row>
    <row r="24" spans="1:18" ht="60">
      <c r="A24" s="126"/>
      <c r="B24" s="22"/>
      <c r="C24" s="22"/>
      <c r="D24" s="22"/>
      <c r="E24" s="219" t="s">
        <v>271</v>
      </c>
      <c r="F24" s="80">
        <f t="shared" si="7"/>
        <v>300000</v>
      </c>
      <c r="G24" s="80"/>
      <c r="H24" s="80"/>
      <c r="I24" s="80"/>
      <c r="J24" s="80">
        <v>123414.7</v>
      </c>
      <c r="K24" s="80">
        <v>50000</v>
      </c>
      <c r="L24" s="80">
        <v>50000</v>
      </c>
      <c r="M24" s="80">
        <v>50000</v>
      </c>
      <c r="N24" s="80">
        <v>26585.3</v>
      </c>
      <c r="O24" s="80"/>
      <c r="P24" s="80"/>
      <c r="Q24" s="80"/>
      <c r="R24" s="80"/>
    </row>
    <row r="25" spans="1:18" ht="60">
      <c r="A25" s="126"/>
      <c r="B25" s="22"/>
      <c r="C25" s="22"/>
      <c r="D25" s="22"/>
      <c r="E25" s="219" t="s">
        <v>272</v>
      </c>
      <c r="F25" s="80">
        <f t="shared" si="7"/>
        <v>300000</v>
      </c>
      <c r="G25" s="80"/>
      <c r="H25" s="80"/>
      <c r="I25" s="80"/>
      <c r="J25" s="80">
        <v>126961.60000000001</v>
      </c>
      <c r="K25" s="80">
        <v>50000</v>
      </c>
      <c r="L25" s="80">
        <v>60000</v>
      </c>
      <c r="M25" s="80">
        <v>60000</v>
      </c>
      <c r="N25" s="80">
        <v>3038.4</v>
      </c>
      <c r="O25" s="80"/>
      <c r="P25" s="80"/>
      <c r="Q25" s="80"/>
      <c r="R25" s="80"/>
    </row>
    <row r="26" spans="1:18" ht="60">
      <c r="A26" s="126"/>
      <c r="B26" s="22"/>
      <c r="C26" s="22"/>
      <c r="D26" s="22"/>
      <c r="E26" s="219" t="s">
        <v>273</v>
      </c>
      <c r="F26" s="80">
        <f t="shared" si="7"/>
        <v>300000</v>
      </c>
      <c r="G26" s="80"/>
      <c r="H26" s="80"/>
      <c r="I26" s="80"/>
      <c r="J26" s="80">
        <v>83825.8</v>
      </c>
      <c r="K26" s="80">
        <v>55000</v>
      </c>
      <c r="L26" s="80">
        <v>60000</v>
      </c>
      <c r="M26" s="80">
        <v>60000</v>
      </c>
      <c r="N26" s="80">
        <v>41174.199999999997</v>
      </c>
      <c r="O26" s="80"/>
      <c r="P26" s="80"/>
      <c r="Q26" s="80"/>
      <c r="R26" s="80"/>
    </row>
    <row r="27" spans="1:18" ht="60">
      <c r="A27" s="126"/>
      <c r="B27" s="22"/>
      <c r="C27" s="22"/>
      <c r="D27" s="22"/>
      <c r="E27" s="219" t="s">
        <v>274</v>
      </c>
      <c r="F27" s="80">
        <f t="shared" si="7"/>
        <v>300000</v>
      </c>
      <c r="G27" s="80"/>
      <c r="H27" s="80"/>
      <c r="I27" s="80"/>
      <c r="J27" s="80">
        <v>93069.5</v>
      </c>
      <c r="K27" s="80">
        <v>60000</v>
      </c>
      <c r="L27" s="80">
        <v>65000</v>
      </c>
      <c r="M27" s="80">
        <v>65000</v>
      </c>
      <c r="N27" s="80">
        <v>16930.5</v>
      </c>
      <c r="O27" s="80"/>
      <c r="P27" s="80"/>
      <c r="Q27" s="80"/>
      <c r="R27" s="80"/>
    </row>
    <row r="28" spans="1:18" ht="60">
      <c r="A28" s="126"/>
      <c r="B28" s="22"/>
      <c r="C28" s="22"/>
      <c r="D28" s="22"/>
      <c r="E28" s="219" t="s">
        <v>275</v>
      </c>
      <c r="F28" s="80">
        <f t="shared" si="7"/>
        <v>300000</v>
      </c>
      <c r="G28" s="80"/>
      <c r="H28" s="80"/>
      <c r="I28" s="80"/>
      <c r="J28" s="80">
        <v>161364.5</v>
      </c>
      <c r="K28" s="80">
        <v>60000</v>
      </c>
      <c r="L28" s="80">
        <v>78635.5</v>
      </c>
      <c r="M28" s="80"/>
      <c r="N28" s="80"/>
      <c r="O28" s="80"/>
      <c r="P28" s="80"/>
      <c r="Q28" s="80"/>
      <c r="R28" s="80"/>
    </row>
    <row r="29" spans="1:18" ht="60">
      <c r="A29" s="126"/>
      <c r="B29" s="22"/>
      <c r="C29" s="22"/>
      <c r="D29" s="22"/>
      <c r="E29" s="219" t="s">
        <v>276</v>
      </c>
      <c r="F29" s="80">
        <f t="shared" si="7"/>
        <v>250000</v>
      </c>
      <c r="G29" s="80"/>
      <c r="H29" s="80"/>
      <c r="I29" s="80"/>
      <c r="J29" s="80">
        <v>91647.6</v>
      </c>
      <c r="K29" s="80">
        <v>60000</v>
      </c>
      <c r="L29" s="80">
        <v>90000</v>
      </c>
      <c r="M29" s="80">
        <v>8352.4</v>
      </c>
      <c r="N29" s="80"/>
      <c r="O29" s="80"/>
      <c r="P29" s="80"/>
      <c r="Q29" s="80"/>
      <c r="R29" s="80"/>
    </row>
    <row r="30" spans="1:18" ht="60">
      <c r="A30" s="126"/>
      <c r="B30" s="22"/>
      <c r="C30" s="22"/>
      <c r="D30" s="22"/>
      <c r="E30" s="219" t="s">
        <v>277</v>
      </c>
      <c r="F30" s="80">
        <f>SUM(G30:R30)</f>
        <v>251057</v>
      </c>
      <c r="G30" s="80"/>
      <c r="H30" s="80"/>
      <c r="I30" s="80"/>
      <c r="J30" s="80">
        <v>68524</v>
      </c>
      <c r="K30" s="80">
        <v>50000</v>
      </c>
      <c r="L30" s="80">
        <v>110000</v>
      </c>
      <c r="M30" s="80">
        <v>22533</v>
      </c>
      <c r="N30" s="80"/>
      <c r="O30" s="80"/>
      <c r="P30" s="80"/>
      <c r="Q30" s="80"/>
      <c r="R30" s="80"/>
    </row>
    <row r="31" spans="1:18">
      <c r="A31" s="126"/>
      <c r="B31" s="22"/>
      <c r="C31" s="22"/>
      <c r="D31" s="22"/>
      <c r="E31" s="8" t="s">
        <v>24</v>
      </c>
      <c r="F31" s="80">
        <f>SUM(F32)</f>
        <v>245473</v>
      </c>
      <c r="G31" s="80">
        <f t="shared" ref="G31:R31" si="8">SUM(G32)</f>
        <v>0</v>
      </c>
      <c r="H31" s="80">
        <f t="shared" si="8"/>
        <v>0</v>
      </c>
      <c r="I31" s="80">
        <f t="shared" si="8"/>
        <v>0</v>
      </c>
      <c r="J31" s="80">
        <f t="shared" si="8"/>
        <v>85000</v>
      </c>
      <c r="K31" s="80">
        <f t="shared" si="8"/>
        <v>80473</v>
      </c>
      <c r="L31" s="80">
        <f t="shared" si="8"/>
        <v>80000</v>
      </c>
      <c r="M31" s="80">
        <f t="shared" si="8"/>
        <v>0</v>
      </c>
      <c r="N31" s="80">
        <f t="shared" si="8"/>
        <v>0</v>
      </c>
      <c r="O31" s="80">
        <f t="shared" si="8"/>
        <v>0</v>
      </c>
      <c r="P31" s="80">
        <f t="shared" si="8"/>
        <v>0</v>
      </c>
      <c r="Q31" s="80">
        <f t="shared" si="8"/>
        <v>0</v>
      </c>
      <c r="R31" s="80">
        <f t="shared" si="8"/>
        <v>0</v>
      </c>
    </row>
    <row r="32" spans="1:18" ht="27" customHeight="1">
      <c r="A32" s="126"/>
      <c r="B32" s="22"/>
      <c r="C32" s="22"/>
      <c r="D32" s="22"/>
      <c r="E32" s="218" t="s">
        <v>278</v>
      </c>
      <c r="F32" s="80">
        <f>SUM(G32:R32)</f>
        <v>245473</v>
      </c>
      <c r="G32" s="80"/>
      <c r="H32" s="80"/>
      <c r="I32" s="80"/>
      <c r="J32" s="80">
        <v>85000</v>
      </c>
      <c r="K32" s="80">
        <v>80473</v>
      </c>
      <c r="L32" s="80">
        <v>80000</v>
      </c>
      <c r="M32" s="80"/>
      <c r="N32" s="80"/>
      <c r="O32" s="80"/>
      <c r="P32" s="80"/>
      <c r="Q32" s="80"/>
      <c r="R32" s="80"/>
    </row>
    <row r="33" spans="1:19" ht="30">
      <c r="A33" s="72"/>
      <c r="B33" s="22" t="s">
        <v>16</v>
      </c>
      <c r="C33" s="22" t="s">
        <v>15</v>
      </c>
      <c r="D33" s="22" t="s">
        <v>15</v>
      </c>
      <c r="E33" s="92" t="s">
        <v>40</v>
      </c>
      <c r="F33" s="77">
        <f>F34+F37</f>
        <v>2408500</v>
      </c>
      <c r="G33" s="77">
        <f t="shared" ref="G33:R33" si="9">G34+G37</f>
        <v>0</v>
      </c>
      <c r="H33" s="77">
        <f t="shared" si="9"/>
        <v>0</v>
      </c>
      <c r="I33" s="77">
        <f t="shared" si="9"/>
        <v>0</v>
      </c>
      <c r="J33" s="77">
        <f t="shared" si="9"/>
        <v>0</v>
      </c>
      <c r="K33" s="77">
        <f t="shared" si="9"/>
        <v>80000</v>
      </c>
      <c r="L33" s="77">
        <f t="shared" si="9"/>
        <v>100500</v>
      </c>
      <c r="M33" s="77">
        <f t="shared" si="9"/>
        <v>100500</v>
      </c>
      <c r="N33" s="77">
        <f t="shared" si="9"/>
        <v>101000</v>
      </c>
      <c r="O33" s="77">
        <f t="shared" si="9"/>
        <v>101000</v>
      </c>
      <c r="P33" s="77">
        <f t="shared" si="9"/>
        <v>120000</v>
      </c>
      <c r="Q33" s="77">
        <f t="shared" si="9"/>
        <v>0</v>
      </c>
      <c r="R33" s="77">
        <f t="shared" si="9"/>
        <v>1805500</v>
      </c>
    </row>
    <row r="34" spans="1:19" hidden="1">
      <c r="A34" s="72"/>
      <c r="B34" s="22"/>
      <c r="C34" s="22" t="s">
        <v>26</v>
      </c>
      <c r="D34" s="22"/>
      <c r="E34" s="9" t="s">
        <v>30</v>
      </c>
      <c r="F34" s="77">
        <f>F35</f>
        <v>0</v>
      </c>
      <c r="G34" s="77">
        <f t="shared" ref="G34:R34" si="10">G35</f>
        <v>0</v>
      </c>
      <c r="H34" s="77">
        <f t="shared" si="10"/>
        <v>0</v>
      </c>
      <c r="I34" s="77"/>
      <c r="J34" s="77"/>
      <c r="K34" s="77"/>
      <c r="L34" s="77"/>
      <c r="M34" s="77"/>
      <c r="N34" s="77">
        <f t="shared" si="10"/>
        <v>0</v>
      </c>
      <c r="O34" s="77"/>
      <c r="P34" s="77"/>
      <c r="Q34" s="77"/>
      <c r="R34" s="77">
        <f t="shared" si="10"/>
        <v>0</v>
      </c>
    </row>
    <row r="35" spans="1:19" ht="30" hidden="1">
      <c r="A35" s="72"/>
      <c r="B35" s="22"/>
      <c r="C35" s="27"/>
      <c r="D35" s="27" t="s">
        <v>31</v>
      </c>
      <c r="E35" s="93" t="s">
        <v>32</v>
      </c>
      <c r="F35" s="77">
        <f>SUM(F36:F36)</f>
        <v>0</v>
      </c>
      <c r="G35" s="77">
        <f t="shared" ref="G35:R35" si="11">SUM(G36:G36)</f>
        <v>0</v>
      </c>
      <c r="H35" s="77">
        <f t="shared" si="11"/>
        <v>0</v>
      </c>
      <c r="I35" s="77"/>
      <c r="J35" s="77"/>
      <c r="K35" s="77"/>
      <c r="L35" s="77"/>
      <c r="M35" s="77"/>
      <c r="N35" s="77">
        <f t="shared" si="11"/>
        <v>0</v>
      </c>
      <c r="O35" s="77"/>
      <c r="P35" s="77"/>
      <c r="Q35" s="77"/>
      <c r="R35" s="77">
        <f t="shared" si="11"/>
        <v>0</v>
      </c>
    </row>
    <row r="36" spans="1:19" ht="30" hidden="1">
      <c r="A36" s="72"/>
      <c r="B36" s="22"/>
      <c r="C36" s="22"/>
      <c r="D36" s="22"/>
      <c r="E36" s="92" t="s">
        <v>54</v>
      </c>
      <c r="F36" s="78">
        <f>G36+H36+I36+J36+K36+L36+M36+N36+O36+P36+Q36+R36</f>
        <v>0</v>
      </c>
      <c r="G36" s="77"/>
      <c r="H36" s="77"/>
      <c r="I36" s="77"/>
      <c r="J36" s="77"/>
      <c r="K36" s="77"/>
      <c r="L36" s="79"/>
      <c r="M36" s="79"/>
      <c r="N36" s="79">
        <f t="shared" ref="N36" si="12">70000-70000</f>
        <v>0</v>
      </c>
      <c r="O36" s="77"/>
      <c r="P36" s="77"/>
      <c r="Q36" s="77"/>
      <c r="R36" s="77">
        <f>70162-70162</f>
        <v>0</v>
      </c>
    </row>
    <row r="37" spans="1:19">
      <c r="A37" s="72"/>
      <c r="B37" s="22" t="s">
        <v>15</v>
      </c>
      <c r="C37" s="22" t="s">
        <v>17</v>
      </c>
      <c r="D37" s="22" t="s">
        <v>15</v>
      </c>
      <c r="E37" s="92" t="s">
        <v>27</v>
      </c>
      <c r="F37" s="80">
        <f>F38</f>
        <v>2408500</v>
      </c>
      <c r="G37" s="80">
        <f t="shared" ref="G37:R37" si="13">G38</f>
        <v>0</v>
      </c>
      <c r="H37" s="80">
        <f t="shared" si="13"/>
        <v>0</v>
      </c>
      <c r="I37" s="77">
        <f t="shared" si="13"/>
        <v>0</v>
      </c>
      <c r="J37" s="80">
        <f t="shared" si="13"/>
        <v>0</v>
      </c>
      <c r="K37" s="80">
        <f t="shared" si="13"/>
        <v>80000</v>
      </c>
      <c r="L37" s="80">
        <f t="shared" si="13"/>
        <v>100500</v>
      </c>
      <c r="M37" s="80">
        <f t="shared" si="13"/>
        <v>100500</v>
      </c>
      <c r="N37" s="80">
        <f t="shared" si="13"/>
        <v>101000</v>
      </c>
      <c r="O37" s="80">
        <f t="shared" si="13"/>
        <v>101000</v>
      </c>
      <c r="P37" s="80">
        <f t="shared" si="13"/>
        <v>120000</v>
      </c>
      <c r="Q37" s="80">
        <f t="shared" si="13"/>
        <v>0</v>
      </c>
      <c r="R37" s="80">
        <f t="shared" si="13"/>
        <v>1805500</v>
      </c>
    </row>
    <row r="38" spans="1:19" ht="30">
      <c r="A38" s="72"/>
      <c r="B38" s="22" t="s">
        <v>15</v>
      </c>
      <c r="C38" s="22" t="s">
        <v>15</v>
      </c>
      <c r="D38" s="22" t="s">
        <v>31</v>
      </c>
      <c r="E38" s="92" t="s">
        <v>32</v>
      </c>
      <c r="F38" s="80">
        <f>SUM(F39:F41)</f>
        <v>2408500</v>
      </c>
      <c r="G38" s="80">
        <f t="shared" ref="G38:R38" si="14">SUM(G39:G41)</f>
        <v>0</v>
      </c>
      <c r="H38" s="80">
        <f t="shared" si="14"/>
        <v>0</v>
      </c>
      <c r="I38" s="77">
        <f t="shared" si="14"/>
        <v>0</v>
      </c>
      <c r="J38" s="80">
        <f t="shared" si="14"/>
        <v>0</v>
      </c>
      <c r="K38" s="80">
        <f t="shared" si="14"/>
        <v>80000</v>
      </c>
      <c r="L38" s="80">
        <f t="shared" si="14"/>
        <v>100500</v>
      </c>
      <c r="M38" s="80">
        <f t="shared" si="14"/>
        <v>100500</v>
      </c>
      <c r="N38" s="80">
        <f t="shared" si="14"/>
        <v>101000</v>
      </c>
      <c r="O38" s="80">
        <f t="shared" si="14"/>
        <v>101000</v>
      </c>
      <c r="P38" s="80">
        <f t="shared" si="14"/>
        <v>120000</v>
      </c>
      <c r="Q38" s="80">
        <f t="shared" si="14"/>
        <v>0</v>
      </c>
      <c r="R38" s="80">
        <f t="shared" si="14"/>
        <v>1805500</v>
      </c>
    </row>
    <row r="39" spans="1:19" ht="30">
      <c r="A39" s="72"/>
      <c r="B39" s="22"/>
      <c r="C39" s="22"/>
      <c r="D39" s="22"/>
      <c r="E39" s="62" t="s">
        <v>103</v>
      </c>
      <c r="F39" s="81">
        <f>SUM(G39:R39)</f>
        <v>1200000</v>
      </c>
      <c r="G39" s="77"/>
      <c r="H39" s="77"/>
      <c r="I39" s="77"/>
      <c r="J39" s="77"/>
      <c r="K39" s="77">
        <v>80000</v>
      </c>
      <c r="L39" s="77">
        <v>100000</v>
      </c>
      <c r="M39" s="77">
        <v>100000</v>
      </c>
      <c r="N39" s="77">
        <v>100000</v>
      </c>
      <c r="O39" s="77">
        <v>100000</v>
      </c>
      <c r="P39" s="77">
        <v>120000</v>
      </c>
      <c r="Q39" s="77"/>
      <c r="R39" s="77">
        <v>600000</v>
      </c>
    </row>
    <row r="40" spans="1:19" ht="30">
      <c r="A40" s="72"/>
      <c r="B40" s="22"/>
      <c r="C40" s="22"/>
      <c r="D40" s="22"/>
      <c r="E40" s="62" t="s">
        <v>104</v>
      </c>
      <c r="F40" s="81">
        <f>SUM(G40:R40)</f>
        <v>1200000</v>
      </c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>
        <v>1200000</v>
      </c>
    </row>
    <row r="41" spans="1:19" ht="30">
      <c r="A41" s="72"/>
      <c r="B41" s="22"/>
      <c r="C41" s="22"/>
      <c r="D41" s="22"/>
      <c r="E41" s="62" t="s">
        <v>105</v>
      </c>
      <c r="F41" s="81">
        <f>SUM(G41:R41)</f>
        <v>8500</v>
      </c>
      <c r="G41" s="77"/>
      <c r="H41" s="77"/>
      <c r="I41" s="77"/>
      <c r="J41" s="77"/>
      <c r="K41" s="77"/>
      <c r="L41" s="77">
        <v>500</v>
      </c>
      <c r="M41" s="77">
        <v>500</v>
      </c>
      <c r="N41" s="77">
        <v>1000</v>
      </c>
      <c r="O41" s="77">
        <v>1000</v>
      </c>
      <c r="P41" s="77"/>
      <c r="Q41" s="77"/>
      <c r="R41" s="77">
        <v>5500</v>
      </c>
    </row>
    <row r="42" spans="1:19" ht="45">
      <c r="A42" s="126"/>
      <c r="B42" s="22" t="s">
        <v>279</v>
      </c>
      <c r="C42" s="22" t="s">
        <v>15</v>
      </c>
      <c r="D42" s="22" t="s">
        <v>15</v>
      </c>
      <c r="E42" s="127" t="s">
        <v>280</v>
      </c>
      <c r="F42" s="80">
        <f>F71+F44</f>
        <v>5332857</v>
      </c>
      <c r="G42" s="80">
        <f t="shared" ref="G42:R42" si="15">G71+G44</f>
        <v>0</v>
      </c>
      <c r="H42" s="80">
        <f t="shared" si="15"/>
        <v>161215.29999999999</v>
      </c>
      <c r="I42" s="80">
        <f t="shared" si="15"/>
        <v>572394</v>
      </c>
      <c r="J42" s="80">
        <f t="shared" si="15"/>
        <v>460161.8</v>
      </c>
      <c r="K42" s="80">
        <f t="shared" si="15"/>
        <v>514000</v>
      </c>
      <c r="L42" s="80">
        <f t="shared" si="15"/>
        <v>627970</v>
      </c>
      <c r="M42" s="80">
        <f t="shared" si="15"/>
        <v>490789.2</v>
      </c>
      <c r="N42" s="80">
        <f t="shared" si="15"/>
        <v>404767</v>
      </c>
      <c r="O42" s="80">
        <f t="shared" si="15"/>
        <v>242298</v>
      </c>
      <c r="P42" s="80">
        <f t="shared" si="15"/>
        <v>165029</v>
      </c>
      <c r="Q42" s="80">
        <f t="shared" si="15"/>
        <v>227905</v>
      </c>
      <c r="R42" s="80">
        <f t="shared" si="15"/>
        <v>1466327.7</v>
      </c>
    </row>
    <row r="43" spans="1:19">
      <c r="A43" s="72"/>
      <c r="B43" s="22" t="s">
        <v>15</v>
      </c>
      <c r="C43" s="22" t="s">
        <v>26</v>
      </c>
      <c r="D43" s="22" t="s">
        <v>15</v>
      </c>
      <c r="E43" s="92" t="s">
        <v>30</v>
      </c>
      <c r="F43" s="80">
        <f>F44</f>
        <v>3548866</v>
      </c>
      <c r="G43" s="80">
        <f t="shared" ref="G43:R43" si="16">G44</f>
        <v>0</v>
      </c>
      <c r="H43" s="80">
        <f t="shared" si="16"/>
        <v>160000</v>
      </c>
      <c r="I43" s="77">
        <f t="shared" si="16"/>
        <v>500000</v>
      </c>
      <c r="J43" s="80">
        <f t="shared" si="16"/>
        <v>417689.8</v>
      </c>
      <c r="K43" s="80">
        <f t="shared" si="16"/>
        <v>410000</v>
      </c>
      <c r="L43" s="80">
        <f t="shared" si="16"/>
        <v>448029</v>
      </c>
      <c r="M43" s="80">
        <f t="shared" si="16"/>
        <v>350002.2</v>
      </c>
      <c r="N43" s="80">
        <f t="shared" si="16"/>
        <v>283567</v>
      </c>
      <c r="O43" s="80">
        <f t="shared" si="16"/>
        <v>166907</v>
      </c>
      <c r="P43" s="80">
        <f t="shared" si="16"/>
        <v>145029</v>
      </c>
      <c r="Q43" s="80">
        <f t="shared" si="16"/>
        <v>101600</v>
      </c>
      <c r="R43" s="80">
        <f t="shared" si="16"/>
        <v>566042</v>
      </c>
    </row>
    <row r="44" spans="1:19" ht="30">
      <c r="A44" s="72"/>
      <c r="B44" s="22" t="s">
        <v>15</v>
      </c>
      <c r="C44" s="22" t="s">
        <v>15</v>
      </c>
      <c r="D44" s="22" t="s">
        <v>33</v>
      </c>
      <c r="E44" s="92" t="s">
        <v>34</v>
      </c>
      <c r="F44" s="80">
        <f>F45+F59</f>
        <v>3548866</v>
      </c>
      <c r="G44" s="80">
        <f t="shared" ref="G44:R44" si="17">G45+G59</f>
        <v>0</v>
      </c>
      <c r="H44" s="80">
        <f t="shared" si="17"/>
        <v>160000</v>
      </c>
      <c r="I44" s="77">
        <f t="shared" si="17"/>
        <v>500000</v>
      </c>
      <c r="J44" s="80">
        <f t="shared" si="17"/>
        <v>417689.8</v>
      </c>
      <c r="K44" s="80">
        <f t="shared" si="17"/>
        <v>410000</v>
      </c>
      <c r="L44" s="80">
        <f t="shared" si="17"/>
        <v>448029</v>
      </c>
      <c r="M44" s="80">
        <f t="shared" si="17"/>
        <v>350002.2</v>
      </c>
      <c r="N44" s="80">
        <f t="shared" si="17"/>
        <v>283567</v>
      </c>
      <c r="O44" s="80">
        <f t="shared" si="17"/>
        <v>166907</v>
      </c>
      <c r="P44" s="80">
        <f t="shared" si="17"/>
        <v>145029</v>
      </c>
      <c r="Q44" s="80">
        <f t="shared" si="17"/>
        <v>101600</v>
      </c>
      <c r="R44" s="80">
        <f t="shared" si="17"/>
        <v>566042</v>
      </c>
    </row>
    <row r="45" spans="1:19" s="38" customFormat="1">
      <c r="A45" s="68"/>
      <c r="B45" s="68"/>
      <c r="C45" s="68"/>
      <c r="D45" s="68"/>
      <c r="E45" s="69" t="s">
        <v>209</v>
      </c>
      <c r="F45" s="43">
        <f>SUM(F46+F49+F55+F57)</f>
        <v>1948866</v>
      </c>
      <c r="G45" s="43">
        <f t="shared" ref="G45:R45" si="18">SUM(G46+G49+G55+G57)</f>
        <v>0</v>
      </c>
      <c r="H45" s="43">
        <f t="shared" si="18"/>
        <v>72787</v>
      </c>
      <c r="I45" s="47">
        <f t="shared" si="18"/>
        <v>260000</v>
      </c>
      <c r="J45" s="47">
        <f t="shared" si="18"/>
        <v>150000</v>
      </c>
      <c r="K45" s="43">
        <f t="shared" si="18"/>
        <v>225000</v>
      </c>
      <c r="L45" s="43">
        <f t="shared" si="18"/>
        <v>225000</v>
      </c>
      <c r="M45" s="43">
        <f t="shared" si="18"/>
        <v>223442</v>
      </c>
      <c r="N45" s="43">
        <f t="shared" si="18"/>
        <v>191884</v>
      </c>
      <c r="O45" s="43">
        <f t="shared" si="18"/>
        <v>108136</v>
      </c>
      <c r="P45" s="43">
        <f t="shared" si="18"/>
        <v>93429</v>
      </c>
      <c r="Q45" s="43">
        <f t="shared" si="18"/>
        <v>0</v>
      </c>
      <c r="R45" s="43">
        <f t="shared" si="18"/>
        <v>399188</v>
      </c>
      <c r="S45" s="37"/>
    </row>
    <row r="46" spans="1:19" s="38" customFormat="1">
      <c r="A46" s="68"/>
      <c r="B46" s="68"/>
      <c r="C46" s="68"/>
      <c r="D46" s="68"/>
      <c r="E46" s="69" t="s">
        <v>43</v>
      </c>
      <c r="F46" s="48">
        <f>SUM(F47:F48)</f>
        <v>745719</v>
      </c>
      <c r="G46" s="48">
        <f t="shared" ref="G46:R46" si="19">SUM(G47:G48)</f>
        <v>0</v>
      </c>
      <c r="H46" s="48">
        <f t="shared" si="19"/>
        <v>0</v>
      </c>
      <c r="I46" s="44">
        <f t="shared" si="19"/>
        <v>50000</v>
      </c>
      <c r="J46" s="44">
        <f t="shared" si="19"/>
        <v>50000</v>
      </c>
      <c r="K46" s="48">
        <f t="shared" si="19"/>
        <v>80000</v>
      </c>
      <c r="L46" s="48">
        <f t="shared" si="19"/>
        <v>80000</v>
      </c>
      <c r="M46" s="48">
        <f t="shared" si="19"/>
        <v>80000</v>
      </c>
      <c r="N46" s="48">
        <f t="shared" si="19"/>
        <v>50000</v>
      </c>
      <c r="O46" s="48">
        <f t="shared" si="19"/>
        <v>50000</v>
      </c>
      <c r="P46" s="48">
        <f t="shared" si="19"/>
        <v>36531</v>
      </c>
      <c r="Q46" s="48">
        <f t="shared" si="19"/>
        <v>0</v>
      </c>
      <c r="R46" s="48">
        <f t="shared" si="19"/>
        <v>269188</v>
      </c>
      <c r="S46" s="37"/>
    </row>
    <row r="47" spans="1:19" s="38" customFormat="1" ht="45">
      <c r="A47" s="58"/>
      <c r="B47" s="58"/>
      <c r="C47" s="58"/>
      <c r="D47" s="58"/>
      <c r="E47" s="42" t="s">
        <v>73</v>
      </c>
      <c r="F47" s="44">
        <f t="shared" ref="F47:F48" si="20">SUM(G47:R47)</f>
        <v>269188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269188</v>
      </c>
      <c r="S47" s="37"/>
    </row>
    <row r="48" spans="1:19" s="38" customFormat="1" ht="45">
      <c r="A48" s="58"/>
      <c r="B48" s="58"/>
      <c r="C48" s="58"/>
      <c r="D48" s="58"/>
      <c r="E48" s="42" t="s">
        <v>74</v>
      </c>
      <c r="F48" s="44">
        <f t="shared" si="20"/>
        <v>476531</v>
      </c>
      <c r="G48" s="44">
        <v>0</v>
      </c>
      <c r="H48" s="44">
        <v>0</v>
      </c>
      <c r="I48" s="44">
        <v>50000</v>
      </c>
      <c r="J48" s="44">
        <v>50000</v>
      </c>
      <c r="K48" s="44">
        <v>80000</v>
      </c>
      <c r="L48" s="44">
        <v>80000</v>
      </c>
      <c r="M48" s="44">
        <v>80000</v>
      </c>
      <c r="N48" s="44">
        <v>50000</v>
      </c>
      <c r="O48" s="44">
        <v>50000</v>
      </c>
      <c r="P48" s="44">
        <v>36531</v>
      </c>
      <c r="Q48" s="44">
        <v>0</v>
      </c>
      <c r="R48" s="44">
        <v>0</v>
      </c>
      <c r="S48" s="37"/>
    </row>
    <row r="49" spans="1:23" s="38" customFormat="1">
      <c r="A49" s="58"/>
      <c r="B49" s="58"/>
      <c r="C49" s="58"/>
      <c r="D49" s="58"/>
      <c r="E49" s="98" t="s">
        <v>44</v>
      </c>
      <c r="F49" s="44">
        <f>SUM(F50:F54)</f>
        <v>788113</v>
      </c>
      <c r="G49" s="44">
        <f t="shared" ref="G49:R49" si="21">SUM(G50:G54)</f>
        <v>0</v>
      </c>
      <c r="H49" s="44">
        <f t="shared" si="21"/>
        <v>72787</v>
      </c>
      <c r="I49" s="44">
        <f t="shared" si="21"/>
        <v>210000</v>
      </c>
      <c r="J49" s="44">
        <f t="shared" si="21"/>
        <v>100000</v>
      </c>
      <c r="K49" s="44">
        <f t="shared" si="21"/>
        <v>120000</v>
      </c>
      <c r="L49" s="44">
        <f t="shared" si="21"/>
        <v>120000</v>
      </c>
      <c r="M49" s="44">
        <f t="shared" si="21"/>
        <v>78442</v>
      </c>
      <c r="N49" s="44">
        <f t="shared" si="21"/>
        <v>86884</v>
      </c>
      <c r="O49" s="44">
        <f t="shared" si="21"/>
        <v>0</v>
      </c>
      <c r="P49" s="44">
        <f t="shared" si="21"/>
        <v>0</v>
      </c>
      <c r="Q49" s="44">
        <f t="shared" si="21"/>
        <v>0</v>
      </c>
      <c r="R49" s="44">
        <f t="shared" si="21"/>
        <v>0</v>
      </c>
      <c r="S49" s="37"/>
    </row>
    <row r="50" spans="1:23" s="38" customFormat="1" ht="45">
      <c r="A50" s="58"/>
      <c r="B50" s="58"/>
      <c r="C50" s="58"/>
      <c r="D50" s="58"/>
      <c r="E50" s="51" t="s">
        <v>59</v>
      </c>
      <c r="F50" s="44">
        <f>SUM(G50:R50)</f>
        <v>38159</v>
      </c>
      <c r="G50" s="44">
        <v>0</v>
      </c>
      <c r="H50" s="44">
        <f>38159-38159</f>
        <v>0</v>
      </c>
      <c r="I50" s="44">
        <v>0</v>
      </c>
      <c r="J50" s="44">
        <v>0</v>
      </c>
      <c r="K50" s="44">
        <v>20000</v>
      </c>
      <c r="L50" s="44">
        <v>18159</v>
      </c>
      <c r="M50" s="44">
        <v>0</v>
      </c>
      <c r="N50" s="44">
        <v>0</v>
      </c>
      <c r="O50" s="44">
        <v>0</v>
      </c>
      <c r="P50" s="44">
        <v>0</v>
      </c>
      <c r="Q50" s="44">
        <v>0</v>
      </c>
      <c r="R50" s="44">
        <v>0</v>
      </c>
      <c r="S50" s="37"/>
    </row>
    <row r="51" spans="1:23" s="38" customFormat="1" ht="45">
      <c r="A51" s="58"/>
      <c r="B51" s="58"/>
      <c r="C51" s="58"/>
      <c r="D51" s="58"/>
      <c r="E51" s="51" t="s">
        <v>60</v>
      </c>
      <c r="F51" s="44">
        <f t="shared" ref="F51" si="22">SUM(G51:R51)</f>
        <v>34628</v>
      </c>
      <c r="G51" s="44">
        <v>0</v>
      </c>
      <c r="H51" s="44">
        <f>34628-31841</f>
        <v>2787</v>
      </c>
      <c r="I51" s="44">
        <v>0</v>
      </c>
      <c r="J51" s="44">
        <v>0</v>
      </c>
      <c r="K51" s="44">
        <v>11841</v>
      </c>
      <c r="L51" s="44">
        <v>20000</v>
      </c>
      <c r="M51" s="44">
        <v>0</v>
      </c>
      <c r="N51" s="44">
        <v>0</v>
      </c>
      <c r="O51" s="44">
        <v>0</v>
      </c>
      <c r="P51" s="44">
        <v>0</v>
      </c>
      <c r="Q51" s="44">
        <v>0</v>
      </c>
      <c r="R51" s="44">
        <v>0</v>
      </c>
      <c r="S51" s="37"/>
    </row>
    <row r="52" spans="1:23" s="38" customFormat="1" ht="60">
      <c r="A52" s="58"/>
      <c r="B52" s="58"/>
      <c r="C52" s="58"/>
      <c r="D52" s="58"/>
      <c r="E52" s="42" t="s">
        <v>75</v>
      </c>
      <c r="F52" s="44">
        <f>SUM(G52:R52)</f>
        <v>238442</v>
      </c>
      <c r="G52" s="44">
        <v>0</v>
      </c>
      <c r="H52" s="44">
        <v>70000</v>
      </c>
      <c r="I52" s="45">
        <f>80000+71800</f>
        <v>151800</v>
      </c>
      <c r="J52" s="45">
        <f>50000-50000</f>
        <v>0</v>
      </c>
      <c r="K52" s="45">
        <f>50000-31841-15000</f>
        <v>3159</v>
      </c>
      <c r="L52" s="45">
        <f>50000-38159-6800</f>
        <v>5041</v>
      </c>
      <c r="M52" s="45">
        <v>8442</v>
      </c>
      <c r="N52" s="44">
        <v>0</v>
      </c>
      <c r="O52" s="44">
        <v>0</v>
      </c>
      <c r="P52" s="44">
        <v>0</v>
      </c>
      <c r="Q52" s="44">
        <v>0</v>
      </c>
      <c r="R52" s="44">
        <v>0</v>
      </c>
      <c r="S52" s="37"/>
    </row>
    <row r="53" spans="1:23" s="38" customFormat="1" ht="60">
      <c r="A53" s="58"/>
      <c r="B53" s="58"/>
      <c r="C53" s="58"/>
      <c r="D53" s="58"/>
      <c r="E53" s="42" t="s">
        <v>76</v>
      </c>
      <c r="F53" s="44">
        <f t="shared" ref="F53:F54" si="23">SUM(G53:R53)</f>
        <v>238442</v>
      </c>
      <c r="G53" s="44">
        <v>0</v>
      </c>
      <c r="H53" s="44">
        <v>0</v>
      </c>
      <c r="I53" s="45">
        <f>65000-6800</f>
        <v>58200</v>
      </c>
      <c r="J53" s="45">
        <v>25000</v>
      </c>
      <c r="K53" s="45">
        <v>35000</v>
      </c>
      <c r="L53" s="45">
        <f>35000+6800</f>
        <v>41800</v>
      </c>
      <c r="M53" s="45">
        <v>35000</v>
      </c>
      <c r="N53" s="45">
        <v>43442</v>
      </c>
      <c r="O53" s="44">
        <v>0</v>
      </c>
      <c r="P53" s="44">
        <v>0</v>
      </c>
      <c r="Q53" s="44">
        <v>0</v>
      </c>
      <c r="R53" s="44">
        <v>0</v>
      </c>
      <c r="S53" s="37"/>
      <c r="T53" s="39"/>
    </row>
    <row r="54" spans="1:23" s="38" customFormat="1" ht="60">
      <c r="A54" s="58"/>
      <c r="B54" s="58"/>
      <c r="C54" s="58"/>
      <c r="D54" s="58"/>
      <c r="E54" s="42" t="s">
        <v>77</v>
      </c>
      <c r="F54" s="44">
        <f t="shared" si="23"/>
        <v>238442</v>
      </c>
      <c r="G54" s="44">
        <v>0</v>
      </c>
      <c r="H54" s="44">
        <v>0</v>
      </c>
      <c r="I54" s="45">
        <f>65000-65000</f>
        <v>0</v>
      </c>
      <c r="J54" s="45">
        <f>25000+50000</f>
        <v>75000</v>
      </c>
      <c r="K54" s="45">
        <f>35000+15000</f>
        <v>50000</v>
      </c>
      <c r="L54" s="45">
        <v>35000</v>
      </c>
      <c r="M54" s="45">
        <v>35000</v>
      </c>
      <c r="N54" s="45">
        <v>43442</v>
      </c>
      <c r="O54" s="44">
        <v>0</v>
      </c>
      <c r="P54" s="44">
        <v>0</v>
      </c>
      <c r="Q54" s="44">
        <v>0</v>
      </c>
      <c r="R54" s="44">
        <v>0</v>
      </c>
      <c r="S54" s="37"/>
    </row>
    <row r="55" spans="1:23" s="38" customFormat="1">
      <c r="A55" s="68"/>
      <c r="B55" s="68"/>
      <c r="C55" s="68"/>
      <c r="D55" s="68"/>
      <c r="E55" s="99" t="s">
        <v>67</v>
      </c>
      <c r="F55" s="44">
        <f>F56</f>
        <v>273136</v>
      </c>
      <c r="G55" s="44">
        <f t="shared" ref="G55:R55" si="24">G56</f>
        <v>0</v>
      </c>
      <c r="H55" s="44">
        <f t="shared" si="24"/>
        <v>0</v>
      </c>
      <c r="I55" s="44">
        <f t="shared" si="24"/>
        <v>0</v>
      </c>
      <c r="J55" s="44">
        <f t="shared" si="24"/>
        <v>0</v>
      </c>
      <c r="K55" s="44">
        <f t="shared" si="24"/>
        <v>0</v>
      </c>
      <c r="L55" s="44">
        <f t="shared" si="24"/>
        <v>0</v>
      </c>
      <c r="M55" s="44">
        <f t="shared" si="24"/>
        <v>40000</v>
      </c>
      <c r="N55" s="44">
        <f t="shared" si="24"/>
        <v>30000</v>
      </c>
      <c r="O55" s="44">
        <f t="shared" si="24"/>
        <v>33136</v>
      </c>
      <c r="P55" s="44">
        <f t="shared" si="24"/>
        <v>40000</v>
      </c>
      <c r="Q55" s="44">
        <f t="shared" si="24"/>
        <v>0</v>
      </c>
      <c r="R55" s="44">
        <f t="shared" si="24"/>
        <v>130000</v>
      </c>
      <c r="S55" s="37"/>
    </row>
    <row r="56" spans="1:23" s="38" customFormat="1" ht="30">
      <c r="A56" s="68"/>
      <c r="B56" s="68"/>
      <c r="C56" s="68"/>
      <c r="D56" s="68"/>
      <c r="E56" s="100" t="s">
        <v>78</v>
      </c>
      <c r="F56" s="44">
        <f t="shared" ref="F56" si="25">SUM(G56:R56)</f>
        <v>273136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40000</v>
      </c>
      <c r="N56" s="46">
        <v>30000</v>
      </c>
      <c r="O56" s="46">
        <v>33136</v>
      </c>
      <c r="P56" s="46">
        <v>40000</v>
      </c>
      <c r="Q56" s="46">
        <v>0</v>
      </c>
      <c r="R56" s="46">
        <v>130000</v>
      </c>
      <c r="S56" s="37"/>
    </row>
    <row r="57" spans="1:23" s="38" customFormat="1">
      <c r="A57" s="68"/>
      <c r="B57" s="68"/>
      <c r="C57" s="68"/>
      <c r="D57" s="68"/>
      <c r="E57" s="101" t="s">
        <v>24</v>
      </c>
      <c r="F57" s="44">
        <f>F58</f>
        <v>141898</v>
      </c>
      <c r="G57" s="44">
        <f t="shared" ref="G57:R57" si="26">G58</f>
        <v>0</v>
      </c>
      <c r="H57" s="44">
        <f t="shared" si="26"/>
        <v>0</v>
      </c>
      <c r="I57" s="44">
        <f t="shared" si="26"/>
        <v>0</v>
      </c>
      <c r="J57" s="44">
        <f t="shared" si="26"/>
        <v>0</v>
      </c>
      <c r="K57" s="44">
        <f t="shared" si="26"/>
        <v>25000</v>
      </c>
      <c r="L57" s="44">
        <f t="shared" si="26"/>
        <v>25000</v>
      </c>
      <c r="M57" s="44">
        <f t="shared" si="26"/>
        <v>25000</v>
      </c>
      <c r="N57" s="44">
        <f t="shared" si="26"/>
        <v>25000</v>
      </c>
      <c r="O57" s="44">
        <f t="shared" si="26"/>
        <v>25000</v>
      </c>
      <c r="P57" s="44">
        <f t="shared" si="26"/>
        <v>16898</v>
      </c>
      <c r="Q57" s="44">
        <f t="shared" si="26"/>
        <v>0</v>
      </c>
      <c r="R57" s="44">
        <f t="shared" si="26"/>
        <v>0</v>
      </c>
      <c r="S57" s="37"/>
    </row>
    <row r="58" spans="1:23" s="38" customFormat="1" ht="30">
      <c r="A58" s="68"/>
      <c r="B58" s="68"/>
      <c r="C58" s="68"/>
      <c r="D58" s="68"/>
      <c r="E58" s="102" t="s">
        <v>79</v>
      </c>
      <c r="F58" s="44">
        <f t="shared" ref="F58" si="27">SUM(G58:R58)</f>
        <v>141898</v>
      </c>
      <c r="G58" s="44">
        <v>0</v>
      </c>
      <c r="H58" s="44">
        <v>0</v>
      </c>
      <c r="I58" s="44">
        <v>0</v>
      </c>
      <c r="J58" s="44">
        <v>0</v>
      </c>
      <c r="K58" s="44">
        <v>25000</v>
      </c>
      <c r="L58" s="44">
        <v>25000</v>
      </c>
      <c r="M58" s="44">
        <v>25000</v>
      </c>
      <c r="N58" s="44">
        <v>25000</v>
      </c>
      <c r="O58" s="44">
        <v>25000</v>
      </c>
      <c r="P58" s="44">
        <v>16898</v>
      </c>
      <c r="Q58" s="44">
        <v>0</v>
      </c>
      <c r="R58" s="44">
        <v>0</v>
      </c>
      <c r="S58" s="37"/>
    </row>
    <row r="59" spans="1:23" s="38" customFormat="1" ht="28.5">
      <c r="A59" s="58"/>
      <c r="B59" s="58"/>
      <c r="C59" s="58"/>
      <c r="D59" s="58"/>
      <c r="E59" s="50" t="s">
        <v>61</v>
      </c>
      <c r="F59" s="47">
        <f>SUM(F60+F65+F67+F69)</f>
        <v>1600000</v>
      </c>
      <c r="G59" s="47">
        <f t="shared" ref="G59:R59" si="28">SUM(G60+G65+G67+G69)</f>
        <v>0</v>
      </c>
      <c r="H59" s="47">
        <f t="shared" si="28"/>
        <v>87213</v>
      </c>
      <c r="I59" s="47">
        <f t="shared" si="28"/>
        <v>240000</v>
      </c>
      <c r="J59" s="47">
        <f t="shared" si="28"/>
        <v>267689.8</v>
      </c>
      <c r="K59" s="47">
        <f t="shared" si="28"/>
        <v>185000</v>
      </c>
      <c r="L59" s="47">
        <f t="shared" si="28"/>
        <v>223029</v>
      </c>
      <c r="M59" s="47">
        <f t="shared" si="28"/>
        <v>126560.2</v>
      </c>
      <c r="N59" s="47">
        <f t="shared" si="28"/>
        <v>91683</v>
      </c>
      <c r="O59" s="47">
        <f t="shared" si="28"/>
        <v>58771</v>
      </c>
      <c r="P59" s="47">
        <f t="shared" si="28"/>
        <v>51600</v>
      </c>
      <c r="Q59" s="47">
        <f t="shared" si="28"/>
        <v>101600</v>
      </c>
      <c r="R59" s="47">
        <f t="shared" si="28"/>
        <v>166854</v>
      </c>
      <c r="S59" s="37"/>
    </row>
    <row r="60" spans="1:23" s="38" customFormat="1">
      <c r="A60" s="58"/>
      <c r="B60" s="58"/>
      <c r="C60" s="58"/>
      <c r="D60" s="58"/>
      <c r="E60" s="50" t="s">
        <v>44</v>
      </c>
      <c r="F60" s="44">
        <f>SUM(F61:F64)</f>
        <v>978614</v>
      </c>
      <c r="G60" s="44">
        <f t="shared" ref="G60:R60" si="29">SUM(G61:G64)</f>
        <v>0</v>
      </c>
      <c r="H60" s="44">
        <f t="shared" si="29"/>
        <v>87213</v>
      </c>
      <c r="I60" s="44">
        <f t="shared" si="29"/>
        <v>230000</v>
      </c>
      <c r="J60" s="44">
        <f t="shared" si="29"/>
        <v>150000</v>
      </c>
      <c r="K60" s="44">
        <f t="shared" si="29"/>
        <v>170000</v>
      </c>
      <c r="L60" s="44">
        <f t="shared" si="29"/>
        <v>168029</v>
      </c>
      <c r="M60" s="44">
        <f t="shared" si="29"/>
        <v>72918</v>
      </c>
      <c r="N60" s="44">
        <f t="shared" si="29"/>
        <v>66683</v>
      </c>
      <c r="O60" s="44">
        <f t="shared" si="29"/>
        <v>33771</v>
      </c>
      <c r="P60" s="44">
        <f t="shared" si="29"/>
        <v>0</v>
      </c>
      <c r="Q60" s="44">
        <f t="shared" si="29"/>
        <v>0</v>
      </c>
      <c r="R60" s="44">
        <f t="shared" si="29"/>
        <v>0</v>
      </c>
      <c r="S60" s="37"/>
    </row>
    <row r="61" spans="1:23" s="38" customFormat="1" ht="45">
      <c r="A61" s="58"/>
      <c r="B61" s="58"/>
      <c r="C61" s="58"/>
      <c r="D61" s="58"/>
      <c r="E61" s="51" t="s">
        <v>59</v>
      </c>
      <c r="F61" s="44">
        <f t="shared" ref="F61:F64" si="30">SUM(G61:R61)</f>
        <v>239870</v>
      </c>
      <c r="G61" s="44">
        <v>0</v>
      </c>
      <c r="H61" s="44">
        <f>41841-41841</f>
        <v>0</v>
      </c>
      <c r="I61" s="44">
        <f>50000+45700</f>
        <v>95700</v>
      </c>
      <c r="J61" s="44">
        <v>50000</v>
      </c>
      <c r="K61" s="44">
        <f>50000+21841-45700</f>
        <v>26141</v>
      </c>
      <c r="L61" s="44">
        <f>48029+20000</f>
        <v>68029</v>
      </c>
      <c r="M61" s="44">
        <v>0</v>
      </c>
      <c r="N61" s="44">
        <v>0</v>
      </c>
      <c r="O61" s="44">
        <v>0</v>
      </c>
      <c r="P61" s="44">
        <v>0</v>
      </c>
      <c r="Q61" s="44">
        <v>0</v>
      </c>
      <c r="R61" s="44">
        <v>0</v>
      </c>
      <c r="S61" s="37"/>
      <c r="W61" s="41"/>
    </row>
    <row r="62" spans="1:23" s="38" customFormat="1" ht="45">
      <c r="A62" s="58"/>
      <c r="B62" s="58"/>
      <c r="C62" s="58"/>
      <c r="D62" s="58"/>
      <c r="E62" s="51" t="s">
        <v>60</v>
      </c>
      <c r="F62" s="44">
        <f t="shared" si="30"/>
        <v>248290</v>
      </c>
      <c r="G62" s="44">
        <v>0</v>
      </c>
      <c r="H62" s="44">
        <f>45372-28159</f>
        <v>17213</v>
      </c>
      <c r="I62" s="44">
        <f>50000+9400</f>
        <v>59400</v>
      </c>
      <c r="J62" s="44">
        <v>50000</v>
      </c>
      <c r="K62" s="44">
        <f>50000+13159-9400</f>
        <v>53759</v>
      </c>
      <c r="L62" s="44">
        <f>50000+15000</f>
        <v>65000</v>
      </c>
      <c r="M62" s="44">
        <v>2918</v>
      </c>
      <c r="N62" s="44">
        <v>0</v>
      </c>
      <c r="O62" s="44">
        <v>0</v>
      </c>
      <c r="P62" s="44">
        <v>0</v>
      </c>
      <c r="Q62" s="44">
        <v>0</v>
      </c>
      <c r="R62" s="44">
        <v>0</v>
      </c>
      <c r="S62" s="37"/>
      <c r="W62" s="41"/>
    </row>
    <row r="63" spans="1:23" s="38" customFormat="1" ht="60">
      <c r="A63" s="58"/>
      <c r="B63" s="58"/>
      <c r="C63" s="58"/>
      <c r="D63" s="58"/>
      <c r="E63" s="42" t="s">
        <v>76</v>
      </c>
      <c r="F63" s="44">
        <f t="shared" si="30"/>
        <v>235125</v>
      </c>
      <c r="G63" s="44">
        <v>0</v>
      </c>
      <c r="H63" s="44">
        <v>70000</v>
      </c>
      <c r="I63" s="44">
        <f>65000+9900</f>
        <v>74900</v>
      </c>
      <c r="J63" s="45">
        <f>25000-9900</f>
        <v>15100</v>
      </c>
      <c r="K63" s="45">
        <f>35000-35000</f>
        <v>0</v>
      </c>
      <c r="L63" s="45">
        <f>35000-35000</f>
        <v>0</v>
      </c>
      <c r="M63" s="45">
        <v>35000</v>
      </c>
      <c r="N63" s="44">
        <v>40125</v>
      </c>
      <c r="O63" s="44">
        <v>0</v>
      </c>
      <c r="P63" s="44">
        <v>0</v>
      </c>
      <c r="Q63" s="44">
        <v>0</v>
      </c>
      <c r="R63" s="44">
        <v>0</v>
      </c>
      <c r="S63" s="37"/>
      <c r="T63" s="39"/>
    </row>
    <row r="64" spans="1:23" s="38" customFormat="1" ht="60">
      <c r="A64" s="58"/>
      <c r="B64" s="58"/>
      <c r="C64" s="58"/>
      <c r="D64" s="58"/>
      <c r="E64" s="42" t="s">
        <v>77</v>
      </c>
      <c r="F64" s="44">
        <f t="shared" si="30"/>
        <v>255329</v>
      </c>
      <c r="G64" s="44">
        <v>0</v>
      </c>
      <c r="H64" s="44">
        <v>0</v>
      </c>
      <c r="I64" s="44">
        <f>65000-65000</f>
        <v>0</v>
      </c>
      <c r="J64" s="45">
        <f>25000+9900</f>
        <v>34900</v>
      </c>
      <c r="K64" s="45">
        <f>35000+55100</f>
        <v>90100</v>
      </c>
      <c r="L64" s="45">
        <v>35000</v>
      </c>
      <c r="M64" s="45">
        <v>35000</v>
      </c>
      <c r="N64" s="45">
        <v>26558</v>
      </c>
      <c r="O64" s="44">
        <v>33771</v>
      </c>
      <c r="P64" s="44">
        <v>0</v>
      </c>
      <c r="Q64" s="44">
        <v>0</v>
      </c>
      <c r="R64" s="44">
        <v>0</v>
      </c>
      <c r="S64" s="37"/>
      <c r="T64" s="39"/>
    </row>
    <row r="65" spans="1:23" s="38" customFormat="1">
      <c r="A65" s="58"/>
      <c r="B65" s="58"/>
      <c r="C65" s="58"/>
      <c r="D65" s="58"/>
      <c r="E65" s="98" t="s">
        <v>67</v>
      </c>
      <c r="F65" s="44">
        <f>F66</f>
        <v>132090</v>
      </c>
      <c r="G65" s="44">
        <f t="shared" ref="G65:R65" si="31">G66</f>
        <v>0</v>
      </c>
      <c r="H65" s="44">
        <f t="shared" si="31"/>
        <v>0</v>
      </c>
      <c r="I65" s="44">
        <f t="shared" si="31"/>
        <v>0</v>
      </c>
      <c r="J65" s="44">
        <f t="shared" si="31"/>
        <v>0</v>
      </c>
      <c r="K65" s="44">
        <f t="shared" si="31"/>
        <v>0</v>
      </c>
      <c r="L65" s="44">
        <f t="shared" si="31"/>
        <v>0</v>
      </c>
      <c r="M65" s="44">
        <f t="shared" si="31"/>
        <v>0</v>
      </c>
      <c r="N65" s="44">
        <f t="shared" si="31"/>
        <v>0</v>
      </c>
      <c r="O65" s="44">
        <f t="shared" si="31"/>
        <v>0</v>
      </c>
      <c r="P65" s="44">
        <f t="shared" si="31"/>
        <v>0</v>
      </c>
      <c r="Q65" s="44">
        <f t="shared" si="31"/>
        <v>0</v>
      </c>
      <c r="R65" s="44">
        <f t="shared" si="31"/>
        <v>132090</v>
      </c>
      <c r="S65" s="37"/>
      <c r="T65" s="39"/>
    </row>
    <row r="66" spans="1:23" s="38" customFormat="1" ht="30">
      <c r="A66" s="58"/>
      <c r="B66" s="58"/>
      <c r="C66" s="58"/>
      <c r="D66" s="58"/>
      <c r="E66" s="51" t="s">
        <v>78</v>
      </c>
      <c r="F66" s="44">
        <f>SUM(G66:R66)</f>
        <v>132090</v>
      </c>
      <c r="G66" s="44">
        <v>0</v>
      </c>
      <c r="H66" s="44">
        <v>0</v>
      </c>
      <c r="I66" s="44">
        <v>0</v>
      </c>
      <c r="J66" s="44">
        <v>0</v>
      </c>
      <c r="K66" s="44">
        <v>0</v>
      </c>
      <c r="L66" s="44">
        <v>0</v>
      </c>
      <c r="M66" s="44">
        <v>0</v>
      </c>
      <c r="N66" s="44">
        <v>0</v>
      </c>
      <c r="O66" s="44">
        <v>0</v>
      </c>
      <c r="P66" s="44">
        <v>0</v>
      </c>
      <c r="Q66" s="44">
        <v>0</v>
      </c>
      <c r="R66" s="44">
        <v>132090</v>
      </c>
      <c r="S66" s="37"/>
      <c r="W66" s="41"/>
    </row>
    <row r="67" spans="1:23" s="38" customFormat="1">
      <c r="A67" s="58"/>
      <c r="B67" s="58"/>
      <c r="C67" s="58"/>
      <c r="D67" s="58"/>
      <c r="E67" s="50" t="s">
        <v>24</v>
      </c>
      <c r="F67" s="44">
        <f>F68</f>
        <v>362964</v>
      </c>
      <c r="G67" s="44">
        <f t="shared" ref="G67:R67" si="32">G68</f>
        <v>0</v>
      </c>
      <c r="H67" s="44">
        <f t="shared" si="32"/>
        <v>0</v>
      </c>
      <c r="I67" s="44">
        <f t="shared" si="32"/>
        <v>0</v>
      </c>
      <c r="J67" s="44">
        <f t="shared" si="32"/>
        <v>70000</v>
      </c>
      <c r="K67" s="44">
        <f t="shared" si="32"/>
        <v>5000</v>
      </c>
      <c r="L67" s="44">
        <f t="shared" si="32"/>
        <v>25000</v>
      </c>
      <c r="M67" s="44">
        <f t="shared" si="32"/>
        <v>25000</v>
      </c>
      <c r="N67" s="44">
        <f t="shared" si="32"/>
        <v>25000</v>
      </c>
      <c r="O67" s="44">
        <f t="shared" si="32"/>
        <v>25000</v>
      </c>
      <c r="P67" s="44">
        <f t="shared" si="32"/>
        <v>51600</v>
      </c>
      <c r="Q67" s="44">
        <f t="shared" si="32"/>
        <v>101600</v>
      </c>
      <c r="R67" s="44">
        <f t="shared" si="32"/>
        <v>34764</v>
      </c>
      <c r="S67" s="37"/>
      <c r="W67" s="41"/>
    </row>
    <row r="68" spans="1:23" s="38" customFormat="1" ht="30">
      <c r="A68" s="58"/>
      <c r="B68" s="58"/>
      <c r="C68" s="58"/>
      <c r="D68" s="58"/>
      <c r="E68" s="51" t="s">
        <v>79</v>
      </c>
      <c r="F68" s="44">
        <f>SUM(G68:R68)</f>
        <v>362964</v>
      </c>
      <c r="G68" s="44">
        <v>0</v>
      </c>
      <c r="H68" s="44">
        <v>0</v>
      </c>
      <c r="I68" s="44">
        <v>0</v>
      </c>
      <c r="J68" s="44">
        <v>70000</v>
      </c>
      <c r="K68" s="44">
        <f>25000-20000</f>
        <v>5000</v>
      </c>
      <c r="L68" s="44">
        <v>25000</v>
      </c>
      <c r="M68" s="44">
        <v>25000</v>
      </c>
      <c r="N68" s="44">
        <v>25000</v>
      </c>
      <c r="O68" s="44">
        <v>25000</v>
      </c>
      <c r="P68" s="44">
        <f>101600-50000</f>
        <v>51600</v>
      </c>
      <c r="Q68" s="44">
        <v>101600</v>
      </c>
      <c r="R68" s="44">
        <v>34764</v>
      </c>
      <c r="S68" s="37"/>
    </row>
    <row r="69" spans="1:23" s="38" customFormat="1">
      <c r="A69" s="58"/>
      <c r="B69" s="58"/>
      <c r="C69" s="58"/>
      <c r="D69" s="58"/>
      <c r="E69" s="50" t="s">
        <v>18</v>
      </c>
      <c r="F69" s="44">
        <f>F70</f>
        <v>126332</v>
      </c>
      <c r="G69" s="44">
        <f t="shared" ref="G69:R69" si="33">G70</f>
        <v>0</v>
      </c>
      <c r="H69" s="44">
        <f t="shared" si="33"/>
        <v>0</v>
      </c>
      <c r="I69" s="44">
        <f t="shared" si="33"/>
        <v>10000</v>
      </c>
      <c r="J69" s="44">
        <f t="shared" si="33"/>
        <v>47689.8</v>
      </c>
      <c r="K69" s="44">
        <f t="shared" si="33"/>
        <v>10000</v>
      </c>
      <c r="L69" s="44">
        <f t="shared" si="33"/>
        <v>30000</v>
      </c>
      <c r="M69" s="44">
        <f t="shared" si="33"/>
        <v>28642.2</v>
      </c>
      <c r="N69" s="44">
        <f t="shared" si="33"/>
        <v>0</v>
      </c>
      <c r="O69" s="44">
        <f t="shared" si="33"/>
        <v>0</v>
      </c>
      <c r="P69" s="44">
        <f t="shared" si="33"/>
        <v>0</v>
      </c>
      <c r="Q69" s="44">
        <f t="shared" si="33"/>
        <v>0</v>
      </c>
      <c r="R69" s="44">
        <f t="shared" si="33"/>
        <v>0</v>
      </c>
      <c r="S69" s="37"/>
    </row>
    <row r="70" spans="1:23" s="38" customFormat="1" ht="30">
      <c r="A70" s="58"/>
      <c r="B70" s="58"/>
      <c r="C70" s="58"/>
      <c r="D70" s="58"/>
      <c r="E70" s="51" t="s">
        <v>55</v>
      </c>
      <c r="F70" s="44">
        <f>SUM(G70:R70)</f>
        <v>126332</v>
      </c>
      <c r="G70" s="44">
        <v>0</v>
      </c>
      <c r="H70" s="44">
        <v>0</v>
      </c>
      <c r="I70" s="44">
        <v>10000</v>
      </c>
      <c r="J70" s="44">
        <f>10000+37689.8</f>
        <v>47689.8</v>
      </c>
      <c r="K70" s="44">
        <v>10000</v>
      </c>
      <c r="L70" s="44">
        <v>30000</v>
      </c>
      <c r="M70" s="44">
        <f>30000-1357.8</f>
        <v>28642.2</v>
      </c>
      <c r="N70" s="44">
        <f>36332-36332</f>
        <v>0</v>
      </c>
      <c r="O70" s="44">
        <v>0</v>
      </c>
      <c r="P70" s="44">
        <v>0</v>
      </c>
      <c r="Q70" s="44">
        <v>0</v>
      </c>
      <c r="R70" s="44">
        <v>0</v>
      </c>
      <c r="S70" s="37"/>
      <c r="W70" s="40"/>
    </row>
    <row r="71" spans="1:23">
      <c r="A71" s="126"/>
      <c r="B71" s="220"/>
      <c r="C71" s="22" t="s">
        <v>17</v>
      </c>
      <c r="D71" s="22" t="s">
        <v>15</v>
      </c>
      <c r="E71" s="138" t="s">
        <v>27</v>
      </c>
      <c r="F71" s="77">
        <f>F72</f>
        <v>1783991</v>
      </c>
      <c r="G71" s="77">
        <f t="shared" ref="G71:R71" si="34">G72</f>
        <v>0</v>
      </c>
      <c r="H71" s="77">
        <f t="shared" si="34"/>
        <v>1215.3</v>
      </c>
      <c r="I71" s="77">
        <f t="shared" si="34"/>
        <v>72394</v>
      </c>
      <c r="J71" s="77">
        <f t="shared" si="34"/>
        <v>42472</v>
      </c>
      <c r="K71" s="77">
        <f t="shared" si="34"/>
        <v>104000</v>
      </c>
      <c r="L71" s="77">
        <f t="shared" si="34"/>
        <v>179941</v>
      </c>
      <c r="M71" s="77">
        <f t="shared" si="34"/>
        <v>140787</v>
      </c>
      <c r="N71" s="77">
        <f t="shared" si="34"/>
        <v>121200</v>
      </c>
      <c r="O71" s="77">
        <f t="shared" si="34"/>
        <v>75391</v>
      </c>
      <c r="P71" s="77">
        <f t="shared" si="34"/>
        <v>20000</v>
      </c>
      <c r="Q71" s="77">
        <f t="shared" si="34"/>
        <v>126305</v>
      </c>
      <c r="R71" s="77">
        <f t="shared" si="34"/>
        <v>900285.7</v>
      </c>
    </row>
    <row r="72" spans="1:23" ht="30">
      <c r="A72" s="126"/>
      <c r="B72" s="220"/>
      <c r="C72" s="22" t="s">
        <v>15</v>
      </c>
      <c r="D72" s="22" t="s">
        <v>33</v>
      </c>
      <c r="E72" s="127" t="s">
        <v>34</v>
      </c>
      <c r="F72" s="80">
        <f>F73+F80+F91+F94+F96+F98+F100+F103+F105+F107+F109+F111</f>
        <v>1783991</v>
      </c>
      <c r="G72" s="80">
        <f t="shared" ref="G72:R72" si="35">G73+G80+G91+G94+G96+G98+G100+G103+G105+G107+G109+G111</f>
        <v>0</v>
      </c>
      <c r="H72" s="80">
        <f t="shared" si="35"/>
        <v>1215.3</v>
      </c>
      <c r="I72" s="80">
        <f t="shared" si="35"/>
        <v>72394</v>
      </c>
      <c r="J72" s="80">
        <f t="shared" si="35"/>
        <v>42472</v>
      </c>
      <c r="K72" s="80">
        <f t="shared" si="35"/>
        <v>104000</v>
      </c>
      <c r="L72" s="80">
        <f t="shared" si="35"/>
        <v>179941</v>
      </c>
      <c r="M72" s="80">
        <f t="shared" si="35"/>
        <v>140787</v>
      </c>
      <c r="N72" s="80">
        <f t="shared" si="35"/>
        <v>121200</v>
      </c>
      <c r="O72" s="80">
        <f t="shared" si="35"/>
        <v>75391</v>
      </c>
      <c r="P72" s="80">
        <f t="shared" si="35"/>
        <v>20000</v>
      </c>
      <c r="Q72" s="80">
        <f t="shared" si="35"/>
        <v>126305</v>
      </c>
      <c r="R72" s="80">
        <f t="shared" si="35"/>
        <v>900285.7</v>
      </c>
    </row>
    <row r="73" spans="1:23" s="5" customFormat="1">
      <c r="A73" s="72"/>
      <c r="B73" s="72"/>
      <c r="C73" s="22"/>
      <c r="D73" s="22"/>
      <c r="E73" s="8" t="s">
        <v>43</v>
      </c>
      <c r="F73" s="80">
        <f>SUM(F74:F79)</f>
        <v>474101</v>
      </c>
      <c r="G73" s="80">
        <f t="shared" ref="G73:R73" si="36">SUM(G74:G79)</f>
        <v>0</v>
      </c>
      <c r="H73" s="80">
        <f t="shared" si="36"/>
        <v>0</v>
      </c>
      <c r="I73" s="77">
        <f t="shared" si="36"/>
        <v>58000</v>
      </c>
      <c r="J73" s="80">
        <f t="shared" si="36"/>
        <v>0</v>
      </c>
      <c r="K73" s="80">
        <f t="shared" si="36"/>
        <v>0</v>
      </c>
      <c r="L73" s="80">
        <f t="shared" si="36"/>
        <v>0</v>
      </c>
      <c r="M73" s="80">
        <f t="shared" si="36"/>
        <v>0</v>
      </c>
      <c r="N73" s="80">
        <f t="shared" si="36"/>
        <v>0</v>
      </c>
      <c r="O73" s="80">
        <f t="shared" si="36"/>
        <v>0</v>
      </c>
      <c r="P73" s="80">
        <f t="shared" si="36"/>
        <v>0</v>
      </c>
      <c r="Q73" s="80">
        <f t="shared" si="36"/>
        <v>0</v>
      </c>
      <c r="R73" s="80">
        <f t="shared" si="36"/>
        <v>416101</v>
      </c>
    </row>
    <row r="74" spans="1:23" s="5" customFormat="1" ht="45">
      <c r="A74" s="72"/>
      <c r="B74" s="72"/>
      <c r="C74" s="22"/>
      <c r="D74" s="22"/>
      <c r="E74" s="73" t="s">
        <v>224</v>
      </c>
      <c r="F74" s="80">
        <f>SUM(G74:R74)</f>
        <v>58000</v>
      </c>
      <c r="G74" s="80"/>
      <c r="H74" s="80"/>
      <c r="I74" s="77">
        <v>58000</v>
      </c>
      <c r="J74" s="80"/>
      <c r="K74" s="80"/>
      <c r="L74" s="80"/>
      <c r="M74" s="80"/>
      <c r="N74" s="80"/>
      <c r="O74" s="80"/>
      <c r="P74" s="80"/>
      <c r="Q74" s="80"/>
      <c r="R74" s="80"/>
    </row>
    <row r="75" spans="1:23" s="5" customFormat="1" ht="45">
      <c r="A75" s="72"/>
      <c r="B75" s="72"/>
      <c r="C75" s="22"/>
      <c r="D75" s="22"/>
      <c r="E75" s="73" t="s">
        <v>106</v>
      </c>
      <c r="F75" s="80">
        <f t="shared" ref="F75:F79" si="37">SUM(G75:R75)</f>
        <v>47754</v>
      </c>
      <c r="G75" s="80"/>
      <c r="H75" s="80"/>
      <c r="I75" s="77"/>
      <c r="J75" s="80"/>
      <c r="K75" s="80"/>
      <c r="L75" s="80"/>
      <c r="M75" s="80"/>
      <c r="N75" s="80"/>
      <c r="O75" s="80"/>
      <c r="P75" s="80"/>
      <c r="Q75" s="80"/>
      <c r="R75" s="80">
        <v>47754</v>
      </c>
    </row>
    <row r="76" spans="1:23" s="5" customFormat="1" ht="45">
      <c r="A76" s="72"/>
      <c r="B76" s="72"/>
      <c r="C76" s="22"/>
      <c r="D76" s="22"/>
      <c r="E76" s="73" t="s">
        <v>107</v>
      </c>
      <c r="F76" s="80">
        <f t="shared" si="37"/>
        <v>67579</v>
      </c>
      <c r="G76" s="80"/>
      <c r="H76" s="80"/>
      <c r="I76" s="77"/>
      <c r="J76" s="80"/>
      <c r="K76" s="80"/>
      <c r="L76" s="80"/>
      <c r="M76" s="80"/>
      <c r="N76" s="80"/>
      <c r="O76" s="80"/>
      <c r="P76" s="80"/>
      <c r="Q76" s="80"/>
      <c r="R76" s="80">
        <v>67579</v>
      </c>
    </row>
    <row r="77" spans="1:23" s="5" customFormat="1" ht="45">
      <c r="A77" s="72"/>
      <c r="B77" s="72"/>
      <c r="C77" s="22"/>
      <c r="D77" s="22"/>
      <c r="E77" s="73" t="s">
        <v>108</v>
      </c>
      <c r="F77" s="80">
        <f t="shared" si="37"/>
        <v>189512</v>
      </c>
      <c r="G77" s="80"/>
      <c r="H77" s="80"/>
      <c r="I77" s="77"/>
      <c r="J77" s="80"/>
      <c r="K77" s="80"/>
      <c r="L77" s="80"/>
      <c r="M77" s="80"/>
      <c r="N77" s="80"/>
      <c r="O77" s="80"/>
      <c r="P77" s="80"/>
      <c r="Q77" s="80"/>
      <c r="R77" s="80">
        <v>189512</v>
      </c>
    </row>
    <row r="78" spans="1:23" s="5" customFormat="1" ht="30">
      <c r="A78" s="72"/>
      <c r="B78" s="72"/>
      <c r="C78" s="22"/>
      <c r="D78" s="22"/>
      <c r="E78" s="73" t="s">
        <v>109</v>
      </c>
      <c r="F78" s="80">
        <f t="shared" si="37"/>
        <v>38500</v>
      </c>
      <c r="G78" s="80"/>
      <c r="H78" s="80"/>
      <c r="I78" s="77"/>
      <c r="J78" s="80"/>
      <c r="K78" s="80"/>
      <c r="L78" s="80"/>
      <c r="M78" s="80"/>
      <c r="N78" s="80"/>
      <c r="O78" s="80"/>
      <c r="P78" s="80"/>
      <c r="Q78" s="80"/>
      <c r="R78" s="80">
        <v>38500</v>
      </c>
    </row>
    <row r="79" spans="1:23" s="5" customFormat="1" ht="45">
      <c r="A79" s="72"/>
      <c r="B79" s="72"/>
      <c r="C79" s="22"/>
      <c r="D79" s="22"/>
      <c r="E79" s="73" t="s">
        <v>88</v>
      </c>
      <c r="F79" s="80">
        <f t="shared" si="37"/>
        <v>72756</v>
      </c>
      <c r="G79" s="80"/>
      <c r="H79" s="80"/>
      <c r="I79" s="77"/>
      <c r="J79" s="80"/>
      <c r="K79" s="80"/>
      <c r="L79" s="80"/>
      <c r="M79" s="80"/>
      <c r="N79" s="80"/>
      <c r="O79" s="80"/>
      <c r="P79" s="80"/>
      <c r="Q79" s="80"/>
      <c r="R79" s="80">
        <v>72756</v>
      </c>
    </row>
    <row r="80" spans="1:23" s="5" customFormat="1">
      <c r="A80" s="72"/>
      <c r="B80" s="72"/>
      <c r="C80" s="22"/>
      <c r="D80" s="22"/>
      <c r="E80" s="8" t="s">
        <v>44</v>
      </c>
      <c r="F80" s="80">
        <f>SUM(F81:F90)</f>
        <v>1031445</v>
      </c>
      <c r="G80" s="80">
        <f t="shared" ref="G80:R80" si="38">SUM(G81:G90)</f>
        <v>0</v>
      </c>
      <c r="H80" s="80">
        <f t="shared" si="38"/>
        <v>0</v>
      </c>
      <c r="I80" s="77">
        <f t="shared" si="38"/>
        <v>4000</v>
      </c>
      <c r="J80" s="80">
        <f t="shared" si="38"/>
        <v>4000</v>
      </c>
      <c r="K80" s="80">
        <f t="shared" si="38"/>
        <v>104000</v>
      </c>
      <c r="L80" s="80">
        <f t="shared" si="38"/>
        <v>171483</v>
      </c>
      <c r="M80" s="80">
        <f t="shared" si="38"/>
        <v>140787</v>
      </c>
      <c r="N80" s="80">
        <f t="shared" si="38"/>
        <v>121200</v>
      </c>
      <c r="O80" s="80">
        <f t="shared" si="38"/>
        <v>64754</v>
      </c>
      <c r="P80" s="80">
        <f t="shared" si="38"/>
        <v>20000</v>
      </c>
      <c r="Q80" s="80">
        <f t="shared" si="38"/>
        <v>126305</v>
      </c>
      <c r="R80" s="80">
        <f t="shared" si="38"/>
        <v>274916</v>
      </c>
    </row>
    <row r="81" spans="1:18" s="5" customFormat="1" ht="45">
      <c r="A81" s="72"/>
      <c r="B81" s="72"/>
      <c r="C81" s="22"/>
      <c r="D81" s="22"/>
      <c r="E81" s="26" t="s">
        <v>110</v>
      </c>
      <c r="F81" s="80">
        <f>SUM(G81:R81)</f>
        <v>24000</v>
      </c>
      <c r="G81" s="80"/>
      <c r="H81" s="80"/>
      <c r="I81" s="77">
        <f>7200-7200</f>
        <v>0</v>
      </c>
      <c r="J81" s="80"/>
      <c r="K81" s="80"/>
      <c r="L81" s="80"/>
      <c r="M81" s="80">
        <v>3087</v>
      </c>
      <c r="N81" s="80">
        <v>4113</v>
      </c>
      <c r="O81" s="80"/>
      <c r="P81" s="80"/>
      <c r="Q81" s="80"/>
      <c r="R81" s="80">
        <v>16800</v>
      </c>
    </row>
    <row r="82" spans="1:18" s="5" customFormat="1" ht="45">
      <c r="A82" s="72"/>
      <c r="B82" s="72"/>
      <c r="C82" s="22"/>
      <c r="D82" s="22"/>
      <c r="E82" s="26" t="s">
        <v>111</v>
      </c>
      <c r="F82" s="80">
        <f t="shared" ref="F82:F83" si="39">SUM(G82:R82)</f>
        <v>209316</v>
      </c>
      <c r="G82" s="80"/>
      <c r="H82" s="80"/>
      <c r="I82" s="77">
        <f>62700-62700</f>
        <v>0</v>
      </c>
      <c r="J82" s="80"/>
      <c r="K82" s="80"/>
      <c r="L82" s="80"/>
      <c r="M82" s="80">
        <v>57700</v>
      </c>
      <c r="N82" s="80">
        <v>5000</v>
      </c>
      <c r="O82" s="80"/>
      <c r="P82" s="80"/>
      <c r="Q82" s="80">
        <v>38000</v>
      </c>
      <c r="R82" s="80">
        <v>108616</v>
      </c>
    </row>
    <row r="83" spans="1:18" s="5" customFormat="1" ht="45">
      <c r="A83" s="72"/>
      <c r="B83" s="72"/>
      <c r="C83" s="22"/>
      <c r="D83" s="22"/>
      <c r="E83" s="26" t="s">
        <v>112</v>
      </c>
      <c r="F83" s="80">
        <f t="shared" si="39"/>
        <v>197305</v>
      </c>
      <c r="G83" s="80"/>
      <c r="H83" s="80"/>
      <c r="I83" s="77">
        <f>29000-29000</f>
        <v>0</v>
      </c>
      <c r="J83" s="80"/>
      <c r="K83" s="80"/>
      <c r="L83" s="80"/>
      <c r="M83" s="80">
        <v>20000</v>
      </c>
      <c r="N83" s="80">
        <v>9000</v>
      </c>
      <c r="O83" s="80"/>
      <c r="P83" s="80"/>
      <c r="Q83" s="80">
        <v>68305</v>
      </c>
      <c r="R83" s="80">
        <v>100000</v>
      </c>
    </row>
    <row r="84" spans="1:18" s="5" customFormat="1" ht="60">
      <c r="A84" s="72"/>
      <c r="B84" s="72"/>
      <c r="C84" s="22"/>
      <c r="D84" s="22"/>
      <c r="E84" s="51" t="s">
        <v>113</v>
      </c>
      <c r="F84" s="80">
        <f>SUM(G84:R84)</f>
        <v>143084</v>
      </c>
      <c r="G84" s="80"/>
      <c r="H84" s="80"/>
      <c r="I84" s="77">
        <f>23334-23334</f>
        <v>0</v>
      </c>
      <c r="J84" s="80"/>
      <c r="K84" s="80">
        <v>50000</v>
      </c>
      <c r="L84" s="80">
        <v>69750</v>
      </c>
      <c r="M84" s="80"/>
      <c r="N84" s="80">
        <v>23334</v>
      </c>
      <c r="O84" s="80"/>
      <c r="P84" s="80"/>
      <c r="Q84" s="80"/>
      <c r="R84" s="80"/>
    </row>
    <row r="85" spans="1:18" s="5" customFormat="1" ht="60">
      <c r="A85" s="72"/>
      <c r="B85" s="72"/>
      <c r="C85" s="22"/>
      <c r="D85" s="22"/>
      <c r="E85" s="25" t="s">
        <v>114</v>
      </c>
      <c r="F85" s="80">
        <f t="shared" ref="F85" si="40">SUM(G85:R85)</f>
        <v>127140</v>
      </c>
      <c r="G85" s="80"/>
      <c r="H85" s="80"/>
      <c r="I85" s="77">
        <f>19753-19753</f>
        <v>0</v>
      </c>
      <c r="J85" s="80"/>
      <c r="K85" s="80">
        <v>50000</v>
      </c>
      <c r="L85" s="80">
        <v>57387</v>
      </c>
      <c r="M85" s="80"/>
      <c r="N85" s="80">
        <v>19753</v>
      </c>
      <c r="O85" s="80"/>
      <c r="P85" s="80"/>
      <c r="Q85" s="80"/>
      <c r="R85" s="80"/>
    </row>
    <row r="86" spans="1:18" s="24" customFormat="1" ht="53.25" customHeight="1">
      <c r="A86" s="72"/>
      <c r="B86" s="22"/>
      <c r="C86" s="22"/>
      <c r="D86" s="22"/>
      <c r="E86" s="28" t="s">
        <v>251</v>
      </c>
      <c r="F86" s="80">
        <f>SUM(G86:R86)</f>
        <v>84000</v>
      </c>
      <c r="G86" s="77"/>
      <c r="H86" s="77"/>
      <c r="I86" s="77"/>
      <c r="J86" s="77"/>
      <c r="K86" s="77"/>
      <c r="L86" s="77">
        <v>20000</v>
      </c>
      <c r="M86" s="77">
        <v>20000</v>
      </c>
      <c r="N86" s="77">
        <v>20000</v>
      </c>
      <c r="O86" s="77">
        <v>24000</v>
      </c>
      <c r="P86" s="77"/>
      <c r="Q86" s="77"/>
      <c r="R86" s="77"/>
    </row>
    <row r="87" spans="1:18" s="24" customFormat="1" ht="53.25" customHeight="1">
      <c r="A87" s="72"/>
      <c r="B87" s="22"/>
      <c r="C87" s="22"/>
      <c r="D87" s="22"/>
      <c r="E87" s="29" t="s">
        <v>116</v>
      </c>
      <c r="F87" s="80">
        <f t="shared" ref="F87:F90" si="41">SUM(G87:R87)</f>
        <v>16346</v>
      </c>
      <c r="G87" s="77"/>
      <c r="H87" s="77"/>
      <c r="I87" s="77">
        <v>4000</v>
      </c>
      <c r="J87" s="77">
        <v>4000</v>
      </c>
      <c r="K87" s="77">
        <v>4000</v>
      </c>
      <c r="L87" s="77">
        <v>4346</v>
      </c>
      <c r="M87" s="77"/>
      <c r="N87" s="77"/>
      <c r="O87" s="77"/>
      <c r="P87" s="77"/>
      <c r="Q87" s="77"/>
      <c r="R87" s="77"/>
    </row>
    <row r="88" spans="1:18" s="24" customFormat="1" ht="53.25" customHeight="1">
      <c r="A88" s="72"/>
      <c r="B88" s="22"/>
      <c r="C88" s="22"/>
      <c r="D88" s="22"/>
      <c r="E88" s="29" t="s">
        <v>117</v>
      </c>
      <c r="F88" s="80">
        <f t="shared" si="41"/>
        <v>80754</v>
      </c>
      <c r="G88" s="77"/>
      <c r="H88" s="77"/>
      <c r="I88" s="77"/>
      <c r="J88" s="77"/>
      <c r="K88" s="77"/>
      <c r="L88" s="77">
        <v>20000</v>
      </c>
      <c r="M88" s="77">
        <v>20000</v>
      </c>
      <c r="N88" s="77">
        <v>20000</v>
      </c>
      <c r="O88" s="77">
        <v>20754</v>
      </c>
      <c r="P88" s="77"/>
      <c r="Q88" s="77"/>
      <c r="R88" s="77"/>
    </row>
    <row r="89" spans="1:18" s="24" customFormat="1" ht="30">
      <c r="A89" s="72"/>
      <c r="B89" s="22"/>
      <c r="C89" s="22"/>
      <c r="D89" s="22"/>
      <c r="E89" s="29" t="s">
        <v>118</v>
      </c>
      <c r="F89" s="80">
        <f t="shared" si="41"/>
        <v>111000</v>
      </c>
      <c r="G89" s="77"/>
      <c r="H89" s="77"/>
      <c r="I89" s="77"/>
      <c r="J89" s="77"/>
      <c r="K89" s="77"/>
      <c r="L89" s="77"/>
      <c r="M89" s="77">
        <v>20000</v>
      </c>
      <c r="N89" s="77">
        <v>20000</v>
      </c>
      <c r="O89" s="77">
        <v>20000</v>
      </c>
      <c r="P89" s="77">
        <v>20000</v>
      </c>
      <c r="Q89" s="77">
        <v>20000</v>
      </c>
      <c r="R89" s="77">
        <v>11000</v>
      </c>
    </row>
    <row r="90" spans="1:18" s="24" customFormat="1" ht="30">
      <c r="A90" s="72"/>
      <c r="B90" s="22"/>
      <c r="C90" s="22"/>
      <c r="D90" s="22"/>
      <c r="E90" s="64" t="s">
        <v>119</v>
      </c>
      <c r="F90" s="80">
        <f t="shared" si="41"/>
        <v>38500</v>
      </c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>
        <v>38500</v>
      </c>
    </row>
    <row r="91" spans="1:18" s="5" customFormat="1">
      <c r="A91" s="72"/>
      <c r="B91" s="72"/>
      <c r="C91" s="3"/>
      <c r="D91" s="3"/>
      <c r="E91" s="170" t="s">
        <v>19</v>
      </c>
      <c r="F91" s="80">
        <f>SUM(F92:F93)</f>
        <v>3960</v>
      </c>
      <c r="G91" s="80">
        <f t="shared" ref="G91:R91" si="42">SUM(G92:G93)</f>
        <v>0</v>
      </c>
      <c r="H91" s="80">
        <f t="shared" si="42"/>
        <v>0</v>
      </c>
      <c r="I91" s="77">
        <f t="shared" si="42"/>
        <v>394</v>
      </c>
      <c r="J91" s="80">
        <f t="shared" si="42"/>
        <v>0</v>
      </c>
      <c r="K91" s="80">
        <f t="shared" si="42"/>
        <v>0</v>
      </c>
      <c r="L91" s="80">
        <f t="shared" si="42"/>
        <v>3566</v>
      </c>
      <c r="M91" s="80">
        <f t="shared" si="42"/>
        <v>0</v>
      </c>
      <c r="N91" s="80">
        <f t="shared" si="42"/>
        <v>0</v>
      </c>
      <c r="O91" s="80">
        <f t="shared" si="42"/>
        <v>0</v>
      </c>
      <c r="P91" s="80">
        <f t="shared" si="42"/>
        <v>0</v>
      </c>
      <c r="Q91" s="80">
        <f t="shared" si="42"/>
        <v>0</v>
      </c>
      <c r="R91" s="80">
        <f t="shared" si="42"/>
        <v>0</v>
      </c>
    </row>
    <row r="92" spans="1:18" s="5" customFormat="1" ht="30">
      <c r="A92" s="72"/>
      <c r="B92" s="72"/>
      <c r="C92" s="3"/>
      <c r="D92" s="3"/>
      <c r="E92" s="28" t="s">
        <v>120</v>
      </c>
      <c r="F92" s="80">
        <f t="shared" ref="F92:F93" si="43">SUM(G92:R92)</f>
        <v>394</v>
      </c>
      <c r="G92" s="80"/>
      <c r="H92" s="80"/>
      <c r="I92" s="77">
        <v>394</v>
      </c>
      <c r="J92" s="80"/>
      <c r="K92" s="80"/>
      <c r="L92" s="80"/>
      <c r="M92" s="80"/>
      <c r="N92" s="80"/>
      <c r="O92" s="80"/>
      <c r="P92" s="80"/>
      <c r="Q92" s="80"/>
      <c r="R92" s="80"/>
    </row>
    <row r="93" spans="1:18" s="5" customFormat="1" ht="45">
      <c r="A93" s="72"/>
      <c r="B93" s="72"/>
      <c r="C93" s="3"/>
      <c r="D93" s="3"/>
      <c r="E93" s="29" t="s">
        <v>121</v>
      </c>
      <c r="F93" s="80">
        <f t="shared" si="43"/>
        <v>3566</v>
      </c>
      <c r="G93" s="80"/>
      <c r="H93" s="80"/>
      <c r="I93" s="77"/>
      <c r="J93" s="80"/>
      <c r="K93" s="80"/>
      <c r="L93" s="80">
        <v>3566</v>
      </c>
      <c r="M93" s="80"/>
      <c r="N93" s="80"/>
      <c r="O93" s="80"/>
      <c r="P93" s="80"/>
      <c r="Q93" s="80"/>
      <c r="R93" s="80"/>
    </row>
    <row r="94" spans="1:18">
      <c r="A94" s="72"/>
      <c r="B94" s="72"/>
      <c r="C94" s="3"/>
      <c r="D94" s="3"/>
      <c r="E94" s="155" t="s">
        <v>25</v>
      </c>
      <c r="F94" s="80">
        <f>SUM(F95)</f>
        <v>34906</v>
      </c>
      <c r="G94" s="80">
        <f t="shared" ref="G94:R94" si="44">SUM(G95)</f>
        <v>0</v>
      </c>
      <c r="H94" s="80">
        <f t="shared" si="44"/>
        <v>0</v>
      </c>
      <c r="I94" s="77">
        <f t="shared" si="44"/>
        <v>0</v>
      </c>
      <c r="J94" s="80">
        <f t="shared" si="44"/>
        <v>34906</v>
      </c>
      <c r="K94" s="80">
        <f t="shared" si="44"/>
        <v>0</v>
      </c>
      <c r="L94" s="80">
        <f t="shared" si="44"/>
        <v>0</v>
      </c>
      <c r="M94" s="80">
        <f t="shared" si="44"/>
        <v>0</v>
      </c>
      <c r="N94" s="80">
        <f t="shared" si="44"/>
        <v>0</v>
      </c>
      <c r="O94" s="80">
        <f t="shared" si="44"/>
        <v>0</v>
      </c>
      <c r="P94" s="80">
        <f t="shared" si="44"/>
        <v>0</v>
      </c>
      <c r="Q94" s="80">
        <f t="shared" si="44"/>
        <v>0</v>
      </c>
      <c r="R94" s="80">
        <f t="shared" si="44"/>
        <v>0</v>
      </c>
    </row>
    <row r="95" spans="1:18" ht="45">
      <c r="A95" s="72"/>
      <c r="B95" s="72"/>
      <c r="C95" s="3"/>
      <c r="D95" s="3"/>
      <c r="E95" s="23" t="s">
        <v>122</v>
      </c>
      <c r="F95" s="80">
        <f t="shared" ref="F95" si="45">SUM(G95:R95)</f>
        <v>34906</v>
      </c>
      <c r="G95" s="80"/>
      <c r="H95" s="80"/>
      <c r="I95" s="77"/>
      <c r="J95" s="80">
        <v>34906</v>
      </c>
      <c r="K95" s="80"/>
      <c r="L95" s="80"/>
      <c r="M95" s="80"/>
      <c r="N95" s="80"/>
      <c r="O95" s="80"/>
      <c r="P95" s="80"/>
      <c r="Q95" s="80"/>
      <c r="R95" s="80"/>
    </row>
    <row r="96" spans="1:18" s="5" customFormat="1">
      <c r="A96" s="72"/>
      <c r="B96" s="3"/>
      <c r="C96" s="3"/>
      <c r="D96" s="3"/>
      <c r="E96" s="155" t="s">
        <v>18</v>
      </c>
      <c r="F96" s="77">
        <f>SUM(F97)</f>
        <v>61208</v>
      </c>
      <c r="G96" s="77">
        <f t="shared" ref="G96:R96" si="46">SUM(G97)</f>
        <v>0</v>
      </c>
      <c r="H96" s="77">
        <f t="shared" si="46"/>
        <v>0</v>
      </c>
      <c r="I96" s="77">
        <f t="shared" si="46"/>
        <v>0</v>
      </c>
      <c r="J96" s="77">
        <f t="shared" si="46"/>
        <v>0</v>
      </c>
      <c r="K96" s="77">
        <f t="shared" si="46"/>
        <v>0</v>
      </c>
      <c r="L96" s="77">
        <f t="shared" si="46"/>
        <v>0</v>
      </c>
      <c r="M96" s="77">
        <f t="shared" si="46"/>
        <v>0</v>
      </c>
      <c r="N96" s="77">
        <f t="shared" si="46"/>
        <v>0</v>
      </c>
      <c r="O96" s="77">
        <f t="shared" si="46"/>
        <v>0</v>
      </c>
      <c r="P96" s="77">
        <f t="shared" si="46"/>
        <v>0</v>
      </c>
      <c r="Q96" s="77">
        <f t="shared" si="46"/>
        <v>0</v>
      </c>
      <c r="R96" s="77">
        <f t="shared" si="46"/>
        <v>61208</v>
      </c>
    </row>
    <row r="97" spans="1:18" s="5" customFormat="1" ht="30">
      <c r="A97" s="72"/>
      <c r="B97" s="3"/>
      <c r="C97" s="3"/>
      <c r="D97" s="3"/>
      <c r="E97" s="23" t="s">
        <v>123</v>
      </c>
      <c r="F97" s="77">
        <f t="shared" ref="F97" si="47">SUM(G97:R97)</f>
        <v>61208</v>
      </c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>
        <v>61208</v>
      </c>
    </row>
    <row r="98" spans="1:18" s="24" customFormat="1" ht="15.75">
      <c r="A98" s="72"/>
      <c r="B98" s="22"/>
      <c r="C98" s="22"/>
      <c r="D98" s="22"/>
      <c r="E98" s="155" t="s">
        <v>67</v>
      </c>
      <c r="F98" s="80">
        <f>SUM(F99)</f>
        <v>63325</v>
      </c>
      <c r="G98" s="80">
        <f t="shared" ref="G98:R98" si="48">SUM(G99)</f>
        <v>0</v>
      </c>
      <c r="H98" s="80">
        <f t="shared" si="48"/>
        <v>0</v>
      </c>
      <c r="I98" s="77">
        <f t="shared" si="48"/>
        <v>0</v>
      </c>
      <c r="J98" s="80">
        <f t="shared" si="48"/>
        <v>0</v>
      </c>
      <c r="K98" s="80">
        <f t="shared" si="48"/>
        <v>0</v>
      </c>
      <c r="L98" s="80">
        <f t="shared" si="48"/>
        <v>0</v>
      </c>
      <c r="M98" s="80">
        <f t="shared" si="48"/>
        <v>0</v>
      </c>
      <c r="N98" s="80">
        <f t="shared" si="48"/>
        <v>0</v>
      </c>
      <c r="O98" s="80">
        <f t="shared" si="48"/>
        <v>0</v>
      </c>
      <c r="P98" s="80">
        <f t="shared" si="48"/>
        <v>0</v>
      </c>
      <c r="Q98" s="80">
        <f t="shared" si="48"/>
        <v>0</v>
      </c>
      <c r="R98" s="80">
        <f t="shared" si="48"/>
        <v>63325</v>
      </c>
    </row>
    <row r="99" spans="1:18" s="24" customFormat="1" ht="45" customHeight="1">
      <c r="A99" s="72"/>
      <c r="B99" s="22"/>
      <c r="C99" s="22"/>
      <c r="D99" s="22"/>
      <c r="E99" s="23" t="s">
        <v>124</v>
      </c>
      <c r="F99" s="80">
        <f t="shared" ref="F99" si="49">SUM(G99:R99)</f>
        <v>63325</v>
      </c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>
        <v>63325</v>
      </c>
    </row>
    <row r="100" spans="1:18" s="24" customFormat="1" ht="15.75">
      <c r="A100" s="72"/>
      <c r="B100" s="22"/>
      <c r="C100" s="22"/>
      <c r="D100" s="22"/>
      <c r="E100" s="155" t="s">
        <v>24</v>
      </c>
      <c r="F100" s="80">
        <f t="shared" ref="F100:R100" si="50">SUM(F101:F102)</f>
        <v>74893</v>
      </c>
      <c r="G100" s="80">
        <f t="shared" si="50"/>
        <v>0</v>
      </c>
      <c r="H100" s="80">
        <f t="shared" si="50"/>
        <v>1215.3</v>
      </c>
      <c r="I100" s="77">
        <f t="shared" si="50"/>
        <v>10000</v>
      </c>
      <c r="J100" s="80">
        <f t="shared" si="50"/>
        <v>0</v>
      </c>
      <c r="K100" s="80">
        <f t="shared" si="50"/>
        <v>0</v>
      </c>
      <c r="L100" s="80">
        <f t="shared" si="50"/>
        <v>0</v>
      </c>
      <c r="M100" s="80">
        <f t="shared" si="50"/>
        <v>0</v>
      </c>
      <c r="N100" s="80">
        <f t="shared" si="50"/>
        <v>0</v>
      </c>
      <c r="O100" s="80">
        <f t="shared" si="50"/>
        <v>0</v>
      </c>
      <c r="P100" s="80">
        <f t="shared" si="50"/>
        <v>0</v>
      </c>
      <c r="Q100" s="80">
        <f t="shared" si="50"/>
        <v>0</v>
      </c>
      <c r="R100" s="80">
        <f t="shared" si="50"/>
        <v>63677.7</v>
      </c>
    </row>
    <row r="101" spans="1:18" s="24" customFormat="1" ht="53.25" customHeight="1">
      <c r="A101" s="72"/>
      <c r="B101" s="22"/>
      <c r="C101" s="22"/>
      <c r="D101" s="22"/>
      <c r="E101" s="23" t="s">
        <v>125</v>
      </c>
      <c r="F101" s="80">
        <f t="shared" ref="F101:F102" si="51">SUM(G101:R101)</f>
        <v>73441</v>
      </c>
      <c r="G101" s="77"/>
      <c r="H101" s="77"/>
      <c r="I101" s="77">
        <v>10000</v>
      </c>
      <c r="J101" s="77"/>
      <c r="K101" s="77"/>
      <c r="L101" s="77"/>
      <c r="M101" s="77"/>
      <c r="N101" s="77"/>
      <c r="O101" s="77"/>
      <c r="P101" s="77"/>
      <c r="Q101" s="77"/>
      <c r="R101" s="77">
        <f>73441-10000</f>
        <v>63441</v>
      </c>
    </row>
    <row r="102" spans="1:18" s="24" customFormat="1" ht="45">
      <c r="A102" s="72"/>
      <c r="B102" s="22"/>
      <c r="C102" s="22"/>
      <c r="D102" s="22"/>
      <c r="E102" s="23" t="s">
        <v>126</v>
      </c>
      <c r="F102" s="80">
        <f t="shared" si="51"/>
        <v>1452</v>
      </c>
      <c r="G102" s="77"/>
      <c r="H102" s="77">
        <f>1452-236.7</f>
        <v>1215.3</v>
      </c>
      <c r="I102" s="77"/>
      <c r="J102" s="77"/>
      <c r="K102" s="77"/>
      <c r="L102" s="77"/>
      <c r="M102" s="77"/>
      <c r="N102" s="77"/>
      <c r="O102" s="77"/>
      <c r="P102" s="77"/>
      <c r="Q102" s="77"/>
      <c r="R102" s="77">
        <v>236.7</v>
      </c>
    </row>
    <row r="103" spans="1:18" s="5" customFormat="1">
      <c r="A103" s="72"/>
      <c r="B103" s="3"/>
      <c r="C103" s="3"/>
      <c r="D103" s="3"/>
      <c r="E103" s="172" t="s">
        <v>127</v>
      </c>
      <c r="F103" s="80">
        <f>SUM(F104)</f>
        <v>3566</v>
      </c>
      <c r="G103" s="80">
        <f t="shared" ref="G103:R103" si="52">SUM(G104)</f>
        <v>0</v>
      </c>
      <c r="H103" s="80">
        <f t="shared" si="52"/>
        <v>0</v>
      </c>
      <c r="I103" s="77">
        <f t="shared" si="52"/>
        <v>0</v>
      </c>
      <c r="J103" s="80">
        <f t="shared" si="52"/>
        <v>3566</v>
      </c>
      <c r="K103" s="80">
        <f t="shared" si="52"/>
        <v>0</v>
      </c>
      <c r="L103" s="80">
        <f t="shared" si="52"/>
        <v>0</v>
      </c>
      <c r="M103" s="80">
        <f t="shared" si="52"/>
        <v>0</v>
      </c>
      <c r="N103" s="80">
        <f t="shared" si="52"/>
        <v>0</v>
      </c>
      <c r="O103" s="80">
        <f t="shared" si="52"/>
        <v>0</v>
      </c>
      <c r="P103" s="80">
        <f t="shared" si="52"/>
        <v>0</v>
      </c>
      <c r="Q103" s="80">
        <f t="shared" si="52"/>
        <v>0</v>
      </c>
      <c r="R103" s="80">
        <f t="shared" si="52"/>
        <v>0</v>
      </c>
    </row>
    <row r="104" spans="1:18" s="5" customFormat="1" ht="45">
      <c r="A104" s="72"/>
      <c r="B104" s="3"/>
      <c r="C104" s="3"/>
      <c r="D104" s="3"/>
      <c r="E104" s="29" t="s">
        <v>128</v>
      </c>
      <c r="F104" s="80">
        <f t="shared" ref="F104" si="53">SUM(G104:R104)</f>
        <v>3566</v>
      </c>
      <c r="G104" s="77"/>
      <c r="H104" s="77"/>
      <c r="I104" s="77"/>
      <c r="J104" s="77">
        <v>3566</v>
      </c>
      <c r="K104" s="77"/>
      <c r="L104" s="77"/>
      <c r="M104" s="77"/>
      <c r="N104" s="77"/>
      <c r="O104" s="77"/>
      <c r="P104" s="77"/>
      <c r="Q104" s="77"/>
      <c r="R104" s="77"/>
    </row>
    <row r="105" spans="1:18" s="5" customFormat="1">
      <c r="A105" s="72"/>
      <c r="B105" s="3"/>
      <c r="C105" s="3"/>
      <c r="D105" s="3"/>
      <c r="E105" s="172" t="s">
        <v>20</v>
      </c>
      <c r="F105" s="80">
        <f>SUM(F106)</f>
        <v>10637</v>
      </c>
      <c r="G105" s="80">
        <f t="shared" ref="G105:R105" si="54">SUM(G106)</f>
        <v>0</v>
      </c>
      <c r="H105" s="80">
        <f t="shared" si="54"/>
        <v>0</v>
      </c>
      <c r="I105" s="77">
        <f t="shared" si="54"/>
        <v>0</v>
      </c>
      <c r="J105" s="80">
        <f t="shared" si="54"/>
        <v>0</v>
      </c>
      <c r="K105" s="80">
        <f t="shared" si="54"/>
        <v>0</v>
      </c>
      <c r="L105" s="80">
        <f t="shared" si="54"/>
        <v>0</v>
      </c>
      <c r="M105" s="80">
        <f t="shared" si="54"/>
        <v>0</v>
      </c>
      <c r="N105" s="80">
        <f t="shared" si="54"/>
        <v>0</v>
      </c>
      <c r="O105" s="80">
        <f t="shared" si="54"/>
        <v>10637</v>
      </c>
      <c r="P105" s="80">
        <f t="shared" si="54"/>
        <v>0</v>
      </c>
      <c r="Q105" s="80">
        <f t="shared" si="54"/>
        <v>0</v>
      </c>
      <c r="R105" s="80">
        <f t="shared" si="54"/>
        <v>0</v>
      </c>
    </row>
    <row r="106" spans="1:18" s="5" customFormat="1" ht="30">
      <c r="A106" s="72"/>
      <c r="B106" s="3"/>
      <c r="C106" s="3"/>
      <c r="D106" s="3"/>
      <c r="E106" s="23" t="s">
        <v>129</v>
      </c>
      <c r="F106" s="80">
        <f t="shared" ref="F106" si="55">SUM(G106:R106)</f>
        <v>10637</v>
      </c>
      <c r="G106" s="77"/>
      <c r="H106" s="77"/>
      <c r="I106" s="77"/>
      <c r="J106" s="77"/>
      <c r="K106" s="77"/>
      <c r="L106" s="77"/>
      <c r="M106" s="77"/>
      <c r="N106" s="77"/>
      <c r="O106" s="77">
        <v>10637</v>
      </c>
      <c r="P106" s="77"/>
      <c r="Q106" s="77"/>
      <c r="R106" s="77"/>
    </row>
    <row r="107" spans="1:18" s="5" customFormat="1">
      <c r="A107" s="72"/>
      <c r="B107" s="3"/>
      <c r="C107" s="3"/>
      <c r="D107" s="3"/>
      <c r="E107" s="172" t="s">
        <v>23</v>
      </c>
      <c r="F107" s="80">
        <f>SUM(F108)</f>
        <v>1058</v>
      </c>
      <c r="G107" s="80">
        <f t="shared" ref="G107:R107" si="56">SUM(G108)</f>
        <v>0</v>
      </c>
      <c r="H107" s="80">
        <f t="shared" si="56"/>
        <v>0</v>
      </c>
      <c r="I107" s="77">
        <f t="shared" si="56"/>
        <v>0</v>
      </c>
      <c r="J107" s="80">
        <f t="shared" si="56"/>
        <v>0</v>
      </c>
      <c r="K107" s="80">
        <f t="shared" si="56"/>
        <v>0</v>
      </c>
      <c r="L107" s="80">
        <f t="shared" si="56"/>
        <v>0</v>
      </c>
      <c r="M107" s="80">
        <f t="shared" si="56"/>
        <v>0</v>
      </c>
      <c r="N107" s="80">
        <f t="shared" si="56"/>
        <v>0</v>
      </c>
      <c r="O107" s="80">
        <f t="shared" si="56"/>
        <v>0</v>
      </c>
      <c r="P107" s="80">
        <f t="shared" si="56"/>
        <v>0</v>
      </c>
      <c r="Q107" s="80">
        <f t="shared" si="56"/>
        <v>0</v>
      </c>
      <c r="R107" s="80">
        <f t="shared" si="56"/>
        <v>1058</v>
      </c>
    </row>
    <row r="108" spans="1:18" s="5" customFormat="1" ht="30">
      <c r="A108" s="72"/>
      <c r="B108" s="3"/>
      <c r="C108" s="3"/>
      <c r="D108" s="3"/>
      <c r="E108" s="28" t="s">
        <v>130</v>
      </c>
      <c r="F108" s="80">
        <f t="shared" ref="F108" si="57">SUM(G108:R108)</f>
        <v>1058</v>
      </c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>
        <v>1058</v>
      </c>
    </row>
    <row r="109" spans="1:18" s="5" customFormat="1">
      <c r="A109" s="72"/>
      <c r="B109" s="3"/>
      <c r="C109" s="3"/>
      <c r="D109" s="3"/>
      <c r="E109" s="172" t="s">
        <v>69</v>
      </c>
      <c r="F109" s="80">
        <f>SUM(F110)</f>
        <v>4892</v>
      </c>
      <c r="G109" s="80">
        <f t="shared" ref="G109:R109" si="58">SUM(G110)</f>
        <v>0</v>
      </c>
      <c r="H109" s="80">
        <f t="shared" si="58"/>
        <v>0</v>
      </c>
      <c r="I109" s="77">
        <f t="shared" si="58"/>
        <v>0</v>
      </c>
      <c r="J109" s="80">
        <f t="shared" si="58"/>
        <v>0</v>
      </c>
      <c r="K109" s="80">
        <f t="shared" si="58"/>
        <v>0</v>
      </c>
      <c r="L109" s="80">
        <f t="shared" si="58"/>
        <v>4892</v>
      </c>
      <c r="M109" s="80">
        <f t="shared" si="58"/>
        <v>0</v>
      </c>
      <c r="N109" s="80">
        <f t="shared" si="58"/>
        <v>0</v>
      </c>
      <c r="O109" s="80">
        <f t="shared" si="58"/>
        <v>0</v>
      </c>
      <c r="P109" s="80">
        <f t="shared" si="58"/>
        <v>0</v>
      </c>
      <c r="Q109" s="80">
        <f t="shared" si="58"/>
        <v>0</v>
      </c>
      <c r="R109" s="80">
        <f t="shared" si="58"/>
        <v>0</v>
      </c>
    </row>
    <row r="110" spans="1:18" s="5" customFormat="1" ht="30">
      <c r="A110" s="72"/>
      <c r="B110" s="3"/>
      <c r="C110" s="3"/>
      <c r="D110" s="3"/>
      <c r="E110" s="28" t="s">
        <v>131</v>
      </c>
      <c r="F110" s="80">
        <f t="shared" ref="F110" si="59">SUM(G110:R110)</f>
        <v>4892</v>
      </c>
      <c r="G110" s="77"/>
      <c r="H110" s="77"/>
      <c r="I110" s="77"/>
      <c r="J110" s="77"/>
      <c r="K110" s="77"/>
      <c r="L110" s="77">
        <v>4892</v>
      </c>
      <c r="M110" s="77"/>
      <c r="N110" s="77"/>
      <c r="O110" s="77"/>
      <c r="P110" s="77"/>
      <c r="Q110" s="77"/>
      <c r="R110" s="77"/>
    </row>
    <row r="111" spans="1:18" s="5" customFormat="1">
      <c r="A111" s="72"/>
      <c r="B111" s="3"/>
      <c r="C111" s="3"/>
      <c r="D111" s="3"/>
      <c r="E111" s="172" t="s">
        <v>21</v>
      </c>
      <c r="F111" s="80">
        <f>SUM(F112)</f>
        <v>20000</v>
      </c>
      <c r="G111" s="80">
        <f t="shared" ref="G111:R111" si="60">SUM(G112)</f>
        <v>0</v>
      </c>
      <c r="H111" s="80">
        <f t="shared" si="60"/>
        <v>0</v>
      </c>
      <c r="I111" s="77">
        <f t="shared" si="60"/>
        <v>0</v>
      </c>
      <c r="J111" s="80">
        <f t="shared" si="60"/>
        <v>0</v>
      </c>
      <c r="K111" s="80">
        <f t="shared" si="60"/>
        <v>0</v>
      </c>
      <c r="L111" s="80">
        <f t="shared" si="60"/>
        <v>0</v>
      </c>
      <c r="M111" s="80">
        <f t="shared" si="60"/>
        <v>0</v>
      </c>
      <c r="N111" s="80">
        <f t="shared" si="60"/>
        <v>0</v>
      </c>
      <c r="O111" s="80">
        <f t="shared" si="60"/>
        <v>0</v>
      </c>
      <c r="P111" s="80">
        <f t="shared" si="60"/>
        <v>0</v>
      </c>
      <c r="Q111" s="80">
        <f t="shared" si="60"/>
        <v>0</v>
      </c>
      <c r="R111" s="80">
        <f t="shared" si="60"/>
        <v>20000</v>
      </c>
    </row>
    <row r="112" spans="1:18" s="5" customFormat="1" ht="45">
      <c r="A112" s="72"/>
      <c r="B112" s="3"/>
      <c r="C112" s="3"/>
      <c r="D112" s="3"/>
      <c r="E112" s="23" t="s">
        <v>132</v>
      </c>
      <c r="F112" s="80">
        <f t="shared" ref="F112:F114" si="61">SUM(G112:R112)</f>
        <v>20000</v>
      </c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>
        <v>20000</v>
      </c>
    </row>
    <row r="113" spans="1:18" s="222" customFormat="1">
      <c r="A113" s="221"/>
      <c r="B113" s="34" t="s">
        <v>281</v>
      </c>
      <c r="C113" s="34" t="s">
        <v>17</v>
      </c>
      <c r="D113" s="34"/>
      <c r="E113" s="140" t="s">
        <v>282</v>
      </c>
      <c r="F113" s="81">
        <f t="shared" si="61"/>
        <v>27452</v>
      </c>
      <c r="G113" s="81">
        <f>G114</f>
        <v>0</v>
      </c>
      <c r="H113" s="81">
        <f t="shared" ref="H113:Q114" si="62">H114</f>
        <v>0</v>
      </c>
      <c r="I113" s="80">
        <f t="shared" si="62"/>
        <v>0</v>
      </c>
      <c r="J113" s="80">
        <f t="shared" si="62"/>
        <v>0</v>
      </c>
      <c r="K113" s="80">
        <f t="shared" si="62"/>
        <v>0</v>
      </c>
      <c r="L113" s="80">
        <f t="shared" si="62"/>
        <v>0</v>
      </c>
      <c r="M113" s="80">
        <f t="shared" si="62"/>
        <v>27452</v>
      </c>
      <c r="N113" s="80">
        <f t="shared" si="62"/>
        <v>0</v>
      </c>
      <c r="O113" s="80">
        <f t="shared" si="62"/>
        <v>0</v>
      </c>
      <c r="P113" s="80">
        <f t="shared" si="62"/>
        <v>0</v>
      </c>
      <c r="Q113" s="80">
        <f t="shared" si="62"/>
        <v>0</v>
      </c>
      <c r="R113" s="80">
        <f>R114</f>
        <v>0</v>
      </c>
    </row>
    <row r="114" spans="1:18" s="222" customFormat="1" ht="30">
      <c r="A114" s="221"/>
      <c r="B114" s="34"/>
      <c r="C114" s="34"/>
      <c r="D114" s="34" t="s">
        <v>31</v>
      </c>
      <c r="E114" s="140" t="s">
        <v>32</v>
      </c>
      <c r="F114" s="81">
        <f t="shared" si="61"/>
        <v>27452</v>
      </c>
      <c r="G114" s="81">
        <f>G115</f>
        <v>0</v>
      </c>
      <c r="H114" s="81">
        <f t="shared" si="62"/>
        <v>0</v>
      </c>
      <c r="I114" s="80">
        <f t="shared" si="62"/>
        <v>0</v>
      </c>
      <c r="J114" s="80">
        <f t="shared" si="62"/>
        <v>0</v>
      </c>
      <c r="K114" s="80">
        <f t="shared" si="62"/>
        <v>0</v>
      </c>
      <c r="L114" s="80">
        <f t="shared" si="62"/>
        <v>0</v>
      </c>
      <c r="M114" s="80">
        <f t="shared" si="62"/>
        <v>27452</v>
      </c>
      <c r="N114" s="80">
        <f t="shared" si="62"/>
        <v>0</v>
      </c>
      <c r="O114" s="80">
        <f t="shared" si="62"/>
        <v>0</v>
      </c>
      <c r="P114" s="80">
        <f t="shared" si="62"/>
        <v>0</v>
      </c>
      <c r="Q114" s="80">
        <f t="shared" si="62"/>
        <v>0</v>
      </c>
      <c r="R114" s="80">
        <f>R115</f>
        <v>0</v>
      </c>
    </row>
    <row r="115" spans="1:18" ht="30">
      <c r="A115" s="126"/>
      <c r="B115" s="223"/>
      <c r="C115" s="223"/>
      <c r="D115" s="223"/>
      <c r="E115" s="140" t="s">
        <v>283</v>
      </c>
      <c r="F115" s="81">
        <f>SUM(G115:R115)</f>
        <v>27452</v>
      </c>
      <c r="G115" s="81"/>
      <c r="H115" s="81"/>
      <c r="I115" s="80"/>
      <c r="J115" s="80"/>
      <c r="K115" s="80"/>
      <c r="L115" s="80"/>
      <c r="M115" s="80">
        <v>27452</v>
      </c>
      <c r="N115" s="80"/>
      <c r="O115" s="80"/>
      <c r="P115" s="80"/>
      <c r="Q115" s="80"/>
      <c r="R115" s="80"/>
    </row>
    <row r="116" spans="1:18">
      <c r="A116" s="72"/>
      <c r="B116" s="22" t="s">
        <v>28</v>
      </c>
      <c r="C116" s="22" t="s">
        <v>26</v>
      </c>
      <c r="D116" s="22" t="s">
        <v>15</v>
      </c>
      <c r="E116" s="92" t="s">
        <v>41</v>
      </c>
      <c r="F116" s="80">
        <f>F117</f>
        <v>609498</v>
      </c>
      <c r="G116" s="80">
        <f t="shared" ref="G116:R116" si="63">G117</f>
        <v>0</v>
      </c>
      <c r="H116" s="80">
        <f t="shared" si="63"/>
        <v>0</v>
      </c>
      <c r="I116" s="80">
        <f t="shared" si="63"/>
        <v>0</v>
      </c>
      <c r="J116" s="80">
        <f t="shared" si="63"/>
        <v>0</v>
      </c>
      <c r="K116" s="80">
        <f t="shared" si="63"/>
        <v>0</v>
      </c>
      <c r="L116" s="80">
        <f t="shared" si="63"/>
        <v>0</v>
      </c>
      <c r="M116" s="80">
        <f t="shared" si="63"/>
        <v>20000</v>
      </c>
      <c r="N116" s="80">
        <f t="shared" si="63"/>
        <v>20000</v>
      </c>
      <c r="O116" s="80">
        <f t="shared" si="63"/>
        <v>30000</v>
      </c>
      <c r="P116" s="80">
        <f t="shared" si="63"/>
        <v>60000</v>
      </c>
      <c r="Q116" s="80">
        <f t="shared" si="63"/>
        <v>100000</v>
      </c>
      <c r="R116" s="80">
        <f t="shared" si="63"/>
        <v>379498</v>
      </c>
    </row>
    <row r="117" spans="1:18" ht="30">
      <c r="A117" s="72"/>
      <c r="B117" s="22" t="s">
        <v>15</v>
      </c>
      <c r="C117" s="22" t="s">
        <v>15</v>
      </c>
      <c r="D117" s="22" t="s">
        <v>31</v>
      </c>
      <c r="E117" s="92" t="s">
        <v>32</v>
      </c>
      <c r="F117" s="80">
        <f>F118</f>
        <v>609498</v>
      </c>
      <c r="G117" s="80">
        <f t="shared" ref="G117:R117" si="64">G118</f>
        <v>0</v>
      </c>
      <c r="H117" s="80">
        <f t="shared" si="64"/>
        <v>0</v>
      </c>
      <c r="I117" s="77">
        <f t="shared" si="64"/>
        <v>0</v>
      </c>
      <c r="J117" s="80">
        <f t="shared" si="64"/>
        <v>0</v>
      </c>
      <c r="K117" s="80">
        <f t="shared" si="64"/>
        <v>0</v>
      </c>
      <c r="L117" s="80">
        <f t="shared" si="64"/>
        <v>0</v>
      </c>
      <c r="M117" s="80">
        <f t="shared" si="64"/>
        <v>20000</v>
      </c>
      <c r="N117" s="80">
        <f t="shared" si="64"/>
        <v>20000</v>
      </c>
      <c r="O117" s="80">
        <f t="shared" si="64"/>
        <v>30000</v>
      </c>
      <c r="P117" s="80">
        <f t="shared" si="64"/>
        <v>60000</v>
      </c>
      <c r="Q117" s="80">
        <f t="shared" si="64"/>
        <v>100000</v>
      </c>
      <c r="R117" s="80">
        <f t="shared" si="64"/>
        <v>379498</v>
      </c>
    </row>
    <row r="118" spans="1:18" s="30" customFormat="1">
      <c r="A118" s="83"/>
      <c r="B118" s="83"/>
      <c r="C118" s="83"/>
      <c r="D118" s="83"/>
      <c r="E118" s="15" t="s">
        <v>133</v>
      </c>
      <c r="F118" s="45">
        <f t="shared" ref="F118" si="65">G118+H118+I118+J118+K118+L118+M118+N118+O118+P118+Q118+R118</f>
        <v>609498</v>
      </c>
      <c r="G118" s="48"/>
      <c r="H118" s="48"/>
      <c r="I118" s="207"/>
      <c r="J118" s="44"/>
      <c r="K118" s="48"/>
      <c r="L118" s="48"/>
      <c r="M118" s="48">
        <v>20000</v>
      </c>
      <c r="N118" s="48">
        <v>20000</v>
      </c>
      <c r="O118" s="48">
        <v>30000</v>
      </c>
      <c r="P118" s="48">
        <v>60000</v>
      </c>
      <c r="Q118" s="44">
        <v>100000</v>
      </c>
      <c r="R118" s="48">
        <v>379498</v>
      </c>
    </row>
    <row r="119" spans="1:18">
      <c r="A119" s="72"/>
      <c r="B119" s="22" t="s">
        <v>35</v>
      </c>
      <c r="C119" s="22" t="s">
        <v>15</v>
      </c>
      <c r="D119" s="22" t="s">
        <v>15</v>
      </c>
      <c r="E119" s="63" t="s">
        <v>42</v>
      </c>
      <c r="F119" s="80">
        <f>F120</f>
        <v>13292483</v>
      </c>
      <c r="G119" s="80">
        <f t="shared" ref="G119:R120" si="66">G120</f>
        <v>0</v>
      </c>
      <c r="H119" s="80">
        <f t="shared" si="66"/>
        <v>2130</v>
      </c>
      <c r="I119" s="77">
        <f t="shared" si="66"/>
        <v>2130</v>
      </c>
      <c r="J119" s="80">
        <f t="shared" si="66"/>
        <v>125330</v>
      </c>
      <c r="K119" s="80">
        <f t="shared" si="66"/>
        <v>277000</v>
      </c>
      <c r="L119" s="80">
        <f t="shared" si="66"/>
        <v>3419933</v>
      </c>
      <c r="M119" s="80">
        <f t="shared" si="66"/>
        <v>3547287</v>
      </c>
      <c r="N119" s="80">
        <f t="shared" si="66"/>
        <v>617856</v>
      </c>
      <c r="O119" s="80">
        <f t="shared" si="66"/>
        <v>605000</v>
      </c>
      <c r="P119" s="80">
        <f t="shared" si="66"/>
        <v>505782</v>
      </c>
      <c r="Q119" s="80">
        <f t="shared" si="66"/>
        <v>485000</v>
      </c>
      <c r="R119" s="80">
        <f t="shared" si="66"/>
        <v>3705035</v>
      </c>
    </row>
    <row r="120" spans="1:18">
      <c r="A120" s="72"/>
      <c r="B120" s="72"/>
      <c r="C120" s="22" t="s">
        <v>17</v>
      </c>
      <c r="D120" s="22" t="s">
        <v>15</v>
      </c>
      <c r="E120" s="63" t="s">
        <v>27</v>
      </c>
      <c r="F120" s="77">
        <f>F121</f>
        <v>13292483</v>
      </c>
      <c r="G120" s="77">
        <f t="shared" si="66"/>
        <v>0</v>
      </c>
      <c r="H120" s="77">
        <f t="shared" si="66"/>
        <v>2130</v>
      </c>
      <c r="I120" s="77">
        <f t="shared" si="66"/>
        <v>2130</v>
      </c>
      <c r="J120" s="77">
        <f t="shared" si="66"/>
        <v>125330</v>
      </c>
      <c r="K120" s="77">
        <f t="shared" si="66"/>
        <v>277000</v>
      </c>
      <c r="L120" s="77">
        <f t="shared" si="66"/>
        <v>3419933</v>
      </c>
      <c r="M120" s="77">
        <f t="shared" si="66"/>
        <v>3547287</v>
      </c>
      <c r="N120" s="77">
        <f t="shared" si="66"/>
        <v>617856</v>
      </c>
      <c r="O120" s="77">
        <f t="shared" si="66"/>
        <v>605000</v>
      </c>
      <c r="P120" s="77">
        <f t="shared" si="66"/>
        <v>505782</v>
      </c>
      <c r="Q120" s="77">
        <f t="shared" si="66"/>
        <v>485000</v>
      </c>
      <c r="R120" s="77">
        <f t="shared" si="66"/>
        <v>3705035</v>
      </c>
    </row>
    <row r="121" spans="1:18" ht="30">
      <c r="A121" s="72"/>
      <c r="B121" s="72"/>
      <c r="C121" s="22" t="s">
        <v>15</v>
      </c>
      <c r="D121" s="22" t="s">
        <v>31</v>
      </c>
      <c r="E121" s="94" t="s">
        <v>32</v>
      </c>
      <c r="F121" s="80">
        <f>SUM(F122:F126)</f>
        <v>13292483</v>
      </c>
      <c r="G121" s="80">
        <f t="shared" ref="G121:R121" si="67">SUM(G122:G126)</f>
        <v>0</v>
      </c>
      <c r="H121" s="80">
        <f t="shared" si="67"/>
        <v>2130</v>
      </c>
      <c r="I121" s="77">
        <f t="shared" si="67"/>
        <v>2130</v>
      </c>
      <c r="J121" s="80">
        <f t="shared" si="67"/>
        <v>125330</v>
      </c>
      <c r="K121" s="80">
        <f t="shared" si="67"/>
        <v>277000</v>
      </c>
      <c r="L121" s="80">
        <f t="shared" si="67"/>
        <v>3419933</v>
      </c>
      <c r="M121" s="80">
        <f t="shared" si="67"/>
        <v>3547287</v>
      </c>
      <c r="N121" s="80">
        <f t="shared" si="67"/>
        <v>617856</v>
      </c>
      <c r="O121" s="80">
        <f t="shared" si="67"/>
        <v>605000</v>
      </c>
      <c r="P121" s="80">
        <f t="shared" si="67"/>
        <v>505782</v>
      </c>
      <c r="Q121" s="80">
        <f t="shared" si="67"/>
        <v>485000</v>
      </c>
      <c r="R121" s="80">
        <f t="shared" si="67"/>
        <v>3705035</v>
      </c>
    </row>
    <row r="122" spans="1:18" ht="36.75" customHeight="1">
      <c r="A122" s="72"/>
      <c r="B122" s="72"/>
      <c r="C122" s="3"/>
      <c r="D122" s="3"/>
      <c r="E122" s="64" t="s">
        <v>184</v>
      </c>
      <c r="F122" s="80">
        <f>SUM(G122:R122)</f>
        <v>353461</v>
      </c>
      <c r="G122" s="80"/>
      <c r="H122" s="80"/>
      <c r="I122" s="77"/>
      <c r="J122" s="80"/>
      <c r="K122" s="80"/>
      <c r="L122" s="80"/>
      <c r="M122" s="80"/>
      <c r="N122" s="80"/>
      <c r="O122" s="80"/>
      <c r="P122" s="80"/>
      <c r="Q122" s="80"/>
      <c r="R122" s="80">
        <v>353461</v>
      </c>
    </row>
    <row r="123" spans="1:18">
      <c r="A123" s="72"/>
      <c r="B123" s="72"/>
      <c r="C123" s="3"/>
      <c r="D123" s="3"/>
      <c r="E123" s="62" t="s">
        <v>185</v>
      </c>
      <c r="F123" s="80">
        <f t="shared" ref="F123:F126" si="68">SUM(G123:R123)</f>
        <v>12822561</v>
      </c>
      <c r="G123" s="80"/>
      <c r="H123" s="80"/>
      <c r="I123" s="77">
        <f>100000-100000</f>
        <v>0</v>
      </c>
      <c r="J123" s="77">
        <v>120000</v>
      </c>
      <c r="K123" s="77">
        <f>170000+100000</f>
        <v>270000</v>
      </c>
      <c r="L123" s="77">
        <f>350000+3064933</f>
        <v>3414933</v>
      </c>
      <c r="M123" s="77">
        <f>500000+3042287</f>
        <v>3542287</v>
      </c>
      <c r="N123" s="77">
        <v>600000</v>
      </c>
      <c r="O123" s="77">
        <v>600000</v>
      </c>
      <c r="P123" s="77">
        <v>500000</v>
      </c>
      <c r="Q123" s="77">
        <v>480000</v>
      </c>
      <c r="R123" s="77">
        <f>9402561-6107220</f>
        <v>3295341</v>
      </c>
    </row>
    <row r="124" spans="1:18" ht="30">
      <c r="A124" s="72"/>
      <c r="B124" s="72"/>
      <c r="C124" s="3"/>
      <c r="D124" s="3"/>
      <c r="E124" s="62" t="s">
        <v>186</v>
      </c>
      <c r="F124" s="80">
        <f t="shared" si="68"/>
        <v>100823</v>
      </c>
      <c r="G124" s="80"/>
      <c r="H124" s="80">
        <v>2130</v>
      </c>
      <c r="I124" s="77">
        <v>2130</v>
      </c>
      <c r="J124" s="80">
        <v>5330</v>
      </c>
      <c r="K124" s="80">
        <v>5000</v>
      </c>
      <c r="L124" s="80">
        <v>5000</v>
      </c>
      <c r="M124" s="80">
        <v>5000</v>
      </c>
      <c r="N124" s="80">
        <v>5000</v>
      </c>
      <c r="O124" s="80">
        <v>5000</v>
      </c>
      <c r="P124" s="80">
        <v>5000</v>
      </c>
      <c r="Q124" s="80">
        <v>5000</v>
      </c>
      <c r="R124" s="80">
        <v>56233</v>
      </c>
    </row>
    <row r="125" spans="1:18" ht="30">
      <c r="A125" s="72"/>
      <c r="B125" s="72"/>
      <c r="C125" s="3"/>
      <c r="D125" s="3"/>
      <c r="E125" s="62" t="s">
        <v>187</v>
      </c>
      <c r="F125" s="80">
        <f t="shared" si="68"/>
        <v>8200</v>
      </c>
      <c r="G125" s="80"/>
      <c r="H125" s="80"/>
      <c r="I125" s="77"/>
      <c r="J125" s="80"/>
      <c r="K125" s="80">
        <v>1000</v>
      </c>
      <c r="L125" s="80"/>
      <c r="M125" s="80"/>
      <c r="N125" s="80">
        <v>6790</v>
      </c>
      <c r="O125" s="80"/>
      <c r="P125" s="80">
        <v>410</v>
      </c>
      <c r="Q125" s="80"/>
      <c r="R125" s="80"/>
    </row>
    <row r="126" spans="1:18" ht="30">
      <c r="A126" s="72"/>
      <c r="B126" s="72"/>
      <c r="C126" s="3"/>
      <c r="D126" s="3"/>
      <c r="E126" s="62" t="s">
        <v>188</v>
      </c>
      <c r="F126" s="80">
        <f t="shared" si="68"/>
        <v>7438</v>
      </c>
      <c r="G126" s="110"/>
      <c r="H126" s="80"/>
      <c r="I126" s="77"/>
      <c r="J126" s="80"/>
      <c r="K126" s="80">
        <v>1000</v>
      </c>
      <c r="L126" s="80"/>
      <c r="M126" s="80"/>
      <c r="N126" s="80">
        <v>6066</v>
      </c>
      <c r="O126" s="80"/>
      <c r="P126" s="80">
        <v>372</v>
      </c>
      <c r="Q126" s="80"/>
      <c r="R126" s="80" t="s">
        <v>228</v>
      </c>
    </row>
    <row r="127" spans="1:18" s="20" customFormat="1" ht="30">
      <c r="A127" s="72"/>
      <c r="B127" s="22" t="s">
        <v>189</v>
      </c>
      <c r="C127" s="22" t="s">
        <v>17</v>
      </c>
      <c r="D127" s="22"/>
      <c r="E127" s="63" t="s">
        <v>190</v>
      </c>
      <c r="F127" s="80">
        <f>F128</f>
        <v>37000</v>
      </c>
      <c r="G127" s="80">
        <f t="shared" ref="G127:R128" si="69">G128</f>
        <v>0</v>
      </c>
      <c r="H127" s="80">
        <f t="shared" si="69"/>
        <v>0</v>
      </c>
      <c r="I127" s="77">
        <f t="shared" si="69"/>
        <v>0</v>
      </c>
      <c r="J127" s="80">
        <f t="shared" si="69"/>
        <v>0</v>
      </c>
      <c r="K127" s="80">
        <f t="shared" si="69"/>
        <v>0</v>
      </c>
      <c r="L127" s="80">
        <f t="shared" si="69"/>
        <v>0</v>
      </c>
      <c r="M127" s="80">
        <f t="shared" si="69"/>
        <v>0</v>
      </c>
      <c r="N127" s="80">
        <f t="shared" si="69"/>
        <v>0</v>
      </c>
      <c r="O127" s="80">
        <f t="shared" si="69"/>
        <v>0</v>
      </c>
      <c r="P127" s="80">
        <f t="shared" si="69"/>
        <v>0</v>
      </c>
      <c r="Q127" s="80">
        <f t="shared" si="69"/>
        <v>0</v>
      </c>
      <c r="R127" s="80">
        <f t="shared" si="69"/>
        <v>37000</v>
      </c>
    </row>
    <row r="128" spans="1:18" s="20" customFormat="1" ht="30.75" customHeight="1">
      <c r="A128" s="72"/>
      <c r="B128" s="22"/>
      <c r="C128" s="22"/>
      <c r="D128" s="22" t="s">
        <v>31</v>
      </c>
      <c r="E128" s="94" t="s">
        <v>32</v>
      </c>
      <c r="F128" s="80">
        <f>F129</f>
        <v>37000</v>
      </c>
      <c r="G128" s="80">
        <f t="shared" si="69"/>
        <v>0</v>
      </c>
      <c r="H128" s="80">
        <f t="shared" si="69"/>
        <v>0</v>
      </c>
      <c r="I128" s="77">
        <f t="shared" si="69"/>
        <v>0</v>
      </c>
      <c r="J128" s="80">
        <f t="shared" si="69"/>
        <v>0</v>
      </c>
      <c r="K128" s="80">
        <f t="shared" si="69"/>
        <v>0</v>
      </c>
      <c r="L128" s="80">
        <f t="shared" si="69"/>
        <v>0</v>
      </c>
      <c r="M128" s="80">
        <f t="shared" si="69"/>
        <v>0</v>
      </c>
      <c r="N128" s="80">
        <f t="shared" si="69"/>
        <v>0</v>
      </c>
      <c r="O128" s="80">
        <f t="shared" si="69"/>
        <v>0</v>
      </c>
      <c r="P128" s="80">
        <f t="shared" si="69"/>
        <v>0</v>
      </c>
      <c r="Q128" s="80">
        <f t="shared" si="69"/>
        <v>0</v>
      </c>
      <c r="R128" s="80">
        <f t="shared" si="69"/>
        <v>37000</v>
      </c>
    </row>
    <row r="129" spans="1:21" s="20" customFormat="1" ht="30">
      <c r="A129" s="72"/>
      <c r="B129" s="22"/>
      <c r="C129" s="22"/>
      <c r="D129" s="22"/>
      <c r="E129" s="62" t="s">
        <v>191</v>
      </c>
      <c r="F129" s="80">
        <f>SUM(G129:R129)</f>
        <v>37000</v>
      </c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>
        <v>37000</v>
      </c>
    </row>
    <row r="130" spans="1:21" ht="30">
      <c r="A130" s="72"/>
      <c r="B130" s="34" t="s">
        <v>29</v>
      </c>
      <c r="C130" s="34" t="s">
        <v>17</v>
      </c>
      <c r="D130" s="34"/>
      <c r="E130" s="63" t="s">
        <v>45</v>
      </c>
      <c r="F130" s="80">
        <f>SUM(F131)</f>
        <v>320000</v>
      </c>
      <c r="G130" s="80">
        <f t="shared" ref="G130:R130" si="70">SUM(G131)</f>
        <v>0</v>
      </c>
      <c r="H130" s="80">
        <f t="shared" si="70"/>
        <v>0</v>
      </c>
      <c r="I130" s="77">
        <f t="shared" si="70"/>
        <v>0</v>
      </c>
      <c r="J130" s="80">
        <f t="shared" si="70"/>
        <v>0</v>
      </c>
      <c r="K130" s="80">
        <f t="shared" si="70"/>
        <v>0</v>
      </c>
      <c r="L130" s="80">
        <f t="shared" si="70"/>
        <v>42000</v>
      </c>
      <c r="M130" s="80">
        <f t="shared" si="70"/>
        <v>15000</v>
      </c>
      <c r="N130" s="80">
        <f t="shared" si="70"/>
        <v>60000</v>
      </c>
      <c r="O130" s="80">
        <f t="shared" si="70"/>
        <v>33000</v>
      </c>
      <c r="P130" s="80">
        <f t="shared" si="70"/>
        <v>0</v>
      </c>
      <c r="Q130" s="80">
        <f t="shared" si="70"/>
        <v>0</v>
      </c>
      <c r="R130" s="80">
        <f t="shared" si="70"/>
        <v>170000</v>
      </c>
    </row>
    <row r="131" spans="1:21" ht="30">
      <c r="A131" s="72"/>
      <c r="B131" s="34"/>
      <c r="C131" s="34"/>
      <c r="D131" s="34" t="s">
        <v>31</v>
      </c>
      <c r="E131" s="94" t="s">
        <v>32</v>
      </c>
      <c r="F131" s="80">
        <f>SUM(F132:F135)</f>
        <v>320000</v>
      </c>
      <c r="G131" s="80">
        <f t="shared" ref="G131:R131" si="71">SUM(G132:G135)</f>
        <v>0</v>
      </c>
      <c r="H131" s="80">
        <f t="shared" si="71"/>
        <v>0</v>
      </c>
      <c r="I131" s="80">
        <f t="shared" si="71"/>
        <v>0</v>
      </c>
      <c r="J131" s="80">
        <f t="shared" si="71"/>
        <v>0</v>
      </c>
      <c r="K131" s="80">
        <f t="shared" si="71"/>
        <v>0</v>
      </c>
      <c r="L131" s="80">
        <f t="shared" si="71"/>
        <v>42000</v>
      </c>
      <c r="M131" s="80">
        <f t="shared" si="71"/>
        <v>15000</v>
      </c>
      <c r="N131" s="80">
        <f t="shared" si="71"/>
        <v>60000</v>
      </c>
      <c r="O131" s="80">
        <f t="shared" si="71"/>
        <v>33000</v>
      </c>
      <c r="P131" s="80">
        <f t="shared" si="71"/>
        <v>0</v>
      </c>
      <c r="Q131" s="80">
        <f t="shared" si="71"/>
        <v>0</v>
      </c>
      <c r="R131" s="80">
        <f t="shared" si="71"/>
        <v>170000</v>
      </c>
    </row>
    <row r="132" spans="1:21" ht="30">
      <c r="A132" s="126"/>
      <c r="B132" s="220"/>
      <c r="C132" s="220"/>
      <c r="D132" s="220"/>
      <c r="E132" s="189" t="s">
        <v>284</v>
      </c>
      <c r="F132" s="81">
        <f t="shared" ref="F132:F134" si="72">SUM(G132:R132)</f>
        <v>50000</v>
      </c>
      <c r="G132" s="82"/>
      <c r="H132" s="77"/>
      <c r="I132" s="77"/>
      <c r="J132" s="77"/>
      <c r="K132" s="77"/>
      <c r="L132" s="77">
        <v>14000</v>
      </c>
      <c r="M132" s="77">
        <v>5000</v>
      </c>
      <c r="N132" s="77">
        <v>20000</v>
      </c>
      <c r="O132" s="77">
        <v>11000</v>
      </c>
      <c r="P132" s="77"/>
      <c r="Q132" s="77"/>
      <c r="R132" s="77"/>
    </row>
    <row r="133" spans="1:21" ht="45">
      <c r="A133" s="126"/>
      <c r="B133" s="220"/>
      <c r="C133" s="224"/>
      <c r="D133" s="224"/>
      <c r="E133" s="189" t="s">
        <v>285</v>
      </c>
      <c r="F133" s="81">
        <f t="shared" si="72"/>
        <v>50000</v>
      </c>
      <c r="G133" s="82"/>
      <c r="H133" s="77"/>
      <c r="I133" s="77"/>
      <c r="J133" s="77"/>
      <c r="K133" s="77"/>
      <c r="L133" s="77">
        <v>14000</v>
      </c>
      <c r="M133" s="77">
        <v>5000</v>
      </c>
      <c r="N133" s="77">
        <v>20000</v>
      </c>
      <c r="O133" s="77">
        <v>11000</v>
      </c>
      <c r="P133" s="77"/>
      <c r="Q133" s="77"/>
      <c r="R133" s="77"/>
    </row>
    <row r="134" spans="1:21" ht="45">
      <c r="A134" s="126"/>
      <c r="B134" s="220"/>
      <c r="C134" s="224"/>
      <c r="D134" s="224"/>
      <c r="E134" s="189" t="s">
        <v>286</v>
      </c>
      <c r="F134" s="81">
        <f t="shared" si="72"/>
        <v>50000</v>
      </c>
      <c r="G134" s="82"/>
      <c r="H134" s="77"/>
      <c r="I134" s="77"/>
      <c r="J134" s="77"/>
      <c r="K134" s="77"/>
      <c r="L134" s="77">
        <v>14000</v>
      </c>
      <c r="M134" s="77">
        <v>5000</v>
      </c>
      <c r="N134" s="77">
        <v>20000</v>
      </c>
      <c r="O134" s="77">
        <v>11000</v>
      </c>
      <c r="P134" s="77"/>
      <c r="Q134" s="77"/>
      <c r="R134" s="77"/>
    </row>
    <row r="135" spans="1:21" ht="30">
      <c r="A135" s="72"/>
      <c r="B135" s="35"/>
      <c r="C135" s="35"/>
      <c r="D135" s="35"/>
      <c r="E135" s="62" t="s">
        <v>192</v>
      </c>
      <c r="F135" s="81">
        <f t="shared" ref="F135" si="73">SUM(G135:R135)</f>
        <v>170000</v>
      </c>
      <c r="G135" s="81"/>
      <c r="H135" s="81"/>
      <c r="I135" s="77"/>
      <c r="J135" s="80"/>
      <c r="K135" s="81"/>
      <c r="L135" s="81"/>
      <c r="M135" s="81"/>
      <c r="N135" s="80"/>
      <c r="O135" s="80"/>
      <c r="P135" s="80"/>
      <c r="Q135" s="80"/>
      <c r="R135" s="80">
        <v>170000</v>
      </c>
    </row>
    <row r="136" spans="1:21" ht="30">
      <c r="A136" s="72"/>
      <c r="B136" s="35" t="s">
        <v>70</v>
      </c>
      <c r="C136" s="35" t="s">
        <v>17</v>
      </c>
      <c r="D136" s="35"/>
      <c r="E136" s="65" t="s">
        <v>71</v>
      </c>
      <c r="F136" s="81">
        <f>F137</f>
        <v>6013.8</v>
      </c>
      <c r="G136" s="81">
        <f t="shared" ref="G136:R136" si="74">G137</f>
        <v>0</v>
      </c>
      <c r="H136" s="81">
        <f t="shared" si="74"/>
        <v>2650</v>
      </c>
      <c r="I136" s="77">
        <f t="shared" si="74"/>
        <v>1043</v>
      </c>
      <c r="J136" s="80">
        <f t="shared" si="74"/>
        <v>834.3</v>
      </c>
      <c r="K136" s="81">
        <f t="shared" si="74"/>
        <v>0</v>
      </c>
      <c r="L136" s="81">
        <f t="shared" si="74"/>
        <v>1169.5</v>
      </c>
      <c r="M136" s="81">
        <f t="shared" si="74"/>
        <v>317</v>
      </c>
      <c r="N136" s="81">
        <f t="shared" si="74"/>
        <v>0</v>
      </c>
      <c r="O136" s="81">
        <f t="shared" si="74"/>
        <v>0</v>
      </c>
      <c r="P136" s="81">
        <f t="shared" si="74"/>
        <v>0</v>
      </c>
      <c r="Q136" s="81">
        <f t="shared" si="74"/>
        <v>0</v>
      </c>
      <c r="R136" s="81">
        <f t="shared" si="74"/>
        <v>0</v>
      </c>
    </row>
    <row r="137" spans="1:21" ht="30">
      <c r="A137" s="72"/>
      <c r="B137" s="35"/>
      <c r="C137" s="35"/>
      <c r="D137" s="35" t="s">
        <v>31</v>
      </c>
      <c r="E137" s="94" t="s">
        <v>32</v>
      </c>
      <c r="F137" s="81">
        <f>SUM(F138:F139)</f>
        <v>6013.8</v>
      </c>
      <c r="G137" s="81">
        <f t="shared" ref="G137:R137" si="75">SUM(G138:G139)</f>
        <v>0</v>
      </c>
      <c r="H137" s="81">
        <f t="shared" si="75"/>
        <v>2650</v>
      </c>
      <c r="I137" s="81">
        <f t="shared" si="75"/>
        <v>1043</v>
      </c>
      <c r="J137" s="80">
        <f t="shared" si="75"/>
        <v>834.3</v>
      </c>
      <c r="K137" s="81">
        <f t="shared" si="75"/>
        <v>0</v>
      </c>
      <c r="L137" s="81">
        <f t="shared" si="75"/>
        <v>1169.5</v>
      </c>
      <c r="M137" s="81">
        <f t="shared" si="75"/>
        <v>317</v>
      </c>
      <c r="N137" s="81">
        <f t="shared" si="75"/>
        <v>0</v>
      </c>
      <c r="O137" s="81">
        <f t="shared" si="75"/>
        <v>0</v>
      </c>
      <c r="P137" s="81">
        <f t="shared" si="75"/>
        <v>0</v>
      </c>
      <c r="Q137" s="81">
        <f t="shared" si="75"/>
        <v>0</v>
      </c>
      <c r="R137" s="81">
        <f t="shared" si="75"/>
        <v>0</v>
      </c>
    </row>
    <row r="138" spans="1:21" s="5" customFormat="1" ht="30">
      <c r="A138" s="126"/>
      <c r="B138" s="35"/>
      <c r="C138" s="35"/>
      <c r="D138" s="35"/>
      <c r="E138" s="225" t="s">
        <v>287</v>
      </c>
      <c r="F138" s="81">
        <f>SUM(G138:R138)</f>
        <v>1670.8</v>
      </c>
      <c r="G138" s="81"/>
      <c r="H138" s="80"/>
      <c r="I138" s="80"/>
      <c r="J138" s="80">
        <v>501.3</v>
      </c>
      <c r="K138" s="80"/>
      <c r="L138" s="80">
        <v>1169.5</v>
      </c>
      <c r="M138" s="80"/>
      <c r="N138" s="80"/>
      <c r="O138" s="80"/>
      <c r="P138" s="80"/>
      <c r="Q138" s="80"/>
      <c r="R138" s="80"/>
      <c r="S138" s="6"/>
      <c r="T138" s="6"/>
      <c r="U138" s="6"/>
    </row>
    <row r="139" spans="1:21" ht="45">
      <c r="A139" s="72"/>
      <c r="B139" s="35"/>
      <c r="C139" s="35"/>
      <c r="D139" s="35"/>
      <c r="E139" s="62" t="s">
        <v>193</v>
      </c>
      <c r="F139" s="81">
        <f>SUM(G139:R139)</f>
        <v>4343</v>
      </c>
      <c r="G139" s="80"/>
      <c r="H139" s="80">
        <v>2650</v>
      </c>
      <c r="I139" s="77">
        <v>1043</v>
      </c>
      <c r="J139" s="80">
        <v>333</v>
      </c>
      <c r="K139" s="80"/>
      <c r="L139" s="80"/>
      <c r="M139" s="80">
        <v>317</v>
      </c>
      <c r="N139" s="80"/>
      <c r="O139" s="80"/>
      <c r="P139" s="80"/>
      <c r="Q139" s="80"/>
      <c r="R139" s="80"/>
    </row>
    <row r="140" spans="1:21">
      <c r="A140" s="72"/>
      <c r="B140" s="22" t="s">
        <v>52</v>
      </c>
      <c r="C140" s="22" t="s">
        <v>17</v>
      </c>
      <c r="D140" s="22" t="s">
        <v>15</v>
      </c>
      <c r="E140" s="63" t="s">
        <v>53</v>
      </c>
      <c r="F140" s="80">
        <f>F141</f>
        <v>1764</v>
      </c>
      <c r="G140" s="80">
        <f t="shared" ref="G140:R140" si="76">G141</f>
        <v>0</v>
      </c>
      <c r="H140" s="80">
        <f t="shared" si="76"/>
        <v>0</v>
      </c>
      <c r="I140" s="77">
        <f t="shared" si="76"/>
        <v>0</v>
      </c>
      <c r="J140" s="80">
        <f t="shared" si="76"/>
        <v>500</v>
      </c>
      <c r="K140" s="80">
        <f t="shared" si="76"/>
        <v>700</v>
      </c>
      <c r="L140" s="80">
        <f t="shared" si="76"/>
        <v>564</v>
      </c>
      <c r="M140" s="80">
        <f t="shared" si="76"/>
        <v>0</v>
      </c>
      <c r="N140" s="80">
        <f t="shared" si="76"/>
        <v>0</v>
      </c>
      <c r="O140" s="80">
        <f t="shared" si="76"/>
        <v>0</v>
      </c>
      <c r="P140" s="80">
        <f t="shared" si="76"/>
        <v>0</v>
      </c>
      <c r="Q140" s="80">
        <f t="shared" si="76"/>
        <v>0</v>
      </c>
      <c r="R140" s="80">
        <f t="shared" si="76"/>
        <v>0</v>
      </c>
    </row>
    <row r="141" spans="1:21" ht="30">
      <c r="A141" s="72"/>
      <c r="B141" s="22" t="s">
        <v>15</v>
      </c>
      <c r="C141" s="22" t="s">
        <v>15</v>
      </c>
      <c r="D141" s="22" t="s">
        <v>31</v>
      </c>
      <c r="E141" s="92" t="s">
        <v>32</v>
      </c>
      <c r="F141" s="80">
        <f>SUM(F142:F143)</f>
        <v>1764</v>
      </c>
      <c r="G141" s="80">
        <f t="shared" ref="G141:R141" si="77">SUM(G142:G143)</f>
        <v>0</v>
      </c>
      <c r="H141" s="80">
        <f t="shared" si="77"/>
        <v>0</v>
      </c>
      <c r="I141" s="80">
        <f t="shared" si="77"/>
        <v>0</v>
      </c>
      <c r="J141" s="80">
        <f t="shared" si="77"/>
        <v>500</v>
      </c>
      <c r="K141" s="80">
        <f t="shared" si="77"/>
        <v>700</v>
      </c>
      <c r="L141" s="80">
        <f t="shared" si="77"/>
        <v>564</v>
      </c>
      <c r="M141" s="80">
        <f t="shared" si="77"/>
        <v>0</v>
      </c>
      <c r="N141" s="80">
        <f t="shared" si="77"/>
        <v>0</v>
      </c>
      <c r="O141" s="80">
        <f t="shared" si="77"/>
        <v>0</v>
      </c>
      <c r="P141" s="80">
        <f t="shared" si="77"/>
        <v>0</v>
      </c>
      <c r="Q141" s="80">
        <f t="shared" si="77"/>
        <v>0</v>
      </c>
      <c r="R141" s="80">
        <f t="shared" si="77"/>
        <v>0</v>
      </c>
    </row>
    <row r="142" spans="1:21" s="5" customFormat="1">
      <c r="A142" s="126"/>
      <c r="B142" s="226"/>
      <c r="C142" s="126"/>
      <c r="D142" s="126"/>
      <c r="E142" s="225" t="s">
        <v>288</v>
      </c>
      <c r="F142" s="80">
        <f t="shared" ref="F142" si="78">SUM(G142:R142)</f>
        <v>302</v>
      </c>
      <c r="G142" s="80"/>
      <c r="H142" s="80"/>
      <c r="I142" s="80"/>
      <c r="J142" s="80"/>
      <c r="K142" s="80"/>
      <c r="L142" s="80">
        <v>302</v>
      </c>
      <c r="M142" s="80"/>
      <c r="N142" s="80"/>
      <c r="O142" s="80"/>
      <c r="P142" s="80"/>
      <c r="Q142" s="80"/>
      <c r="R142" s="80"/>
      <c r="S142" s="6"/>
      <c r="T142" s="6"/>
      <c r="U142" s="6"/>
    </row>
    <row r="143" spans="1:21" ht="45">
      <c r="A143" s="72"/>
      <c r="B143" s="72"/>
      <c r="C143" s="72"/>
      <c r="D143" s="72"/>
      <c r="E143" s="62" t="s">
        <v>194</v>
      </c>
      <c r="F143" s="80">
        <f t="shared" ref="F143" si="79">SUM(G143:R143)</f>
        <v>1462</v>
      </c>
      <c r="G143" s="80"/>
      <c r="H143" s="80">
        <f>500-500</f>
        <v>0</v>
      </c>
      <c r="I143" s="77"/>
      <c r="J143" s="80">
        <v>500</v>
      </c>
      <c r="K143" s="80">
        <v>700</v>
      </c>
      <c r="L143" s="80">
        <v>262</v>
      </c>
      <c r="M143" s="80"/>
      <c r="N143" s="80"/>
      <c r="O143" s="80"/>
      <c r="P143" s="80"/>
      <c r="Q143" s="80"/>
      <c r="R143" s="80"/>
    </row>
    <row r="144" spans="1:21" ht="30">
      <c r="A144" s="126"/>
      <c r="B144" s="36" t="s">
        <v>289</v>
      </c>
      <c r="C144" s="227" t="s">
        <v>17</v>
      </c>
      <c r="D144" s="227"/>
      <c r="E144" s="197" t="s">
        <v>290</v>
      </c>
      <c r="F144" s="91">
        <f>F145</f>
        <v>55000</v>
      </c>
      <c r="G144" s="91">
        <f t="shared" ref="G144:R145" si="80">G145</f>
        <v>0</v>
      </c>
      <c r="H144" s="91">
        <f t="shared" si="80"/>
        <v>0</v>
      </c>
      <c r="I144" s="91">
        <f t="shared" si="80"/>
        <v>0</v>
      </c>
      <c r="J144" s="91">
        <f t="shared" si="80"/>
        <v>0</v>
      </c>
      <c r="K144" s="91">
        <f t="shared" si="80"/>
        <v>0</v>
      </c>
      <c r="L144" s="91">
        <f t="shared" si="80"/>
        <v>55000</v>
      </c>
      <c r="M144" s="91">
        <f t="shared" si="80"/>
        <v>0</v>
      </c>
      <c r="N144" s="91">
        <f t="shared" si="80"/>
        <v>0</v>
      </c>
      <c r="O144" s="91">
        <f t="shared" si="80"/>
        <v>0</v>
      </c>
      <c r="P144" s="91">
        <f t="shared" si="80"/>
        <v>0</v>
      </c>
      <c r="Q144" s="91">
        <f t="shared" si="80"/>
        <v>0</v>
      </c>
      <c r="R144" s="91">
        <f t="shared" si="80"/>
        <v>0</v>
      </c>
    </row>
    <row r="145" spans="1:18" ht="30">
      <c r="A145" s="126"/>
      <c r="B145" s="36"/>
      <c r="C145" s="227"/>
      <c r="D145" s="227" t="s">
        <v>310</v>
      </c>
      <c r="E145" s="197" t="s">
        <v>311</v>
      </c>
      <c r="F145" s="91">
        <f>F146</f>
        <v>55000</v>
      </c>
      <c r="G145" s="91">
        <f t="shared" si="80"/>
        <v>0</v>
      </c>
      <c r="H145" s="91">
        <f t="shared" si="80"/>
        <v>0</v>
      </c>
      <c r="I145" s="91">
        <f t="shared" si="80"/>
        <v>0</v>
      </c>
      <c r="J145" s="91">
        <f t="shared" si="80"/>
        <v>0</v>
      </c>
      <c r="K145" s="91">
        <f t="shared" si="80"/>
        <v>0</v>
      </c>
      <c r="L145" s="91">
        <f t="shared" si="80"/>
        <v>55000</v>
      </c>
      <c r="M145" s="91">
        <f t="shared" si="80"/>
        <v>0</v>
      </c>
      <c r="N145" s="91">
        <f t="shared" si="80"/>
        <v>0</v>
      </c>
      <c r="O145" s="91">
        <f t="shared" si="80"/>
        <v>0</v>
      </c>
      <c r="P145" s="91">
        <f t="shared" si="80"/>
        <v>0</v>
      </c>
      <c r="Q145" s="91">
        <f t="shared" si="80"/>
        <v>0</v>
      </c>
      <c r="R145" s="91">
        <f t="shared" si="80"/>
        <v>0</v>
      </c>
    </row>
    <row r="146" spans="1:18" ht="30">
      <c r="A146" s="126"/>
      <c r="B146" s="226"/>
      <c r="C146" s="126"/>
      <c r="D146" s="126"/>
      <c r="E146" s="105" t="s">
        <v>291</v>
      </c>
      <c r="F146" s="80">
        <f t="shared" ref="F146" si="81">SUM(G146:R146)</f>
        <v>55000</v>
      </c>
      <c r="G146" s="77"/>
      <c r="H146" s="77"/>
      <c r="I146" s="77"/>
      <c r="J146" s="77"/>
      <c r="K146" s="82">
        <f>35200-35200</f>
        <v>0</v>
      </c>
      <c r="L146" s="82">
        <v>55000</v>
      </c>
      <c r="M146" s="82">
        <f>65500-65500</f>
        <v>0</v>
      </c>
      <c r="N146" s="82">
        <f>65500-65500</f>
        <v>0</v>
      </c>
      <c r="O146" s="77">
        <f>82456-82456</f>
        <v>0</v>
      </c>
      <c r="P146" s="77"/>
      <c r="Q146" s="77"/>
      <c r="R146" s="77">
        <f>283856-283856</f>
        <v>0</v>
      </c>
    </row>
    <row r="147" spans="1:18">
      <c r="A147" s="72"/>
      <c r="B147" s="22" t="s">
        <v>36</v>
      </c>
      <c r="C147" s="22"/>
      <c r="D147" s="22"/>
      <c r="E147" s="113" t="s">
        <v>221</v>
      </c>
      <c r="F147" s="114">
        <f>F148+F149</f>
        <v>29216408.600000001</v>
      </c>
      <c r="G147" s="114">
        <f t="shared" ref="G147:R147" si="82">G148+G149</f>
        <v>0</v>
      </c>
      <c r="H147" s="114">
        <f t="shared" si="82"/>
        <v>1663957</v>
      </c>
      <c r="I147" s="114">
        <f t="shared" si="82"/>
        <v>2800899.2</v>
      </c>
      <c r="J147" s="114">
        <f t="shared" si="82"/>
        <v>3161760.5</v>
      </c>
      <c r="K147" s="114">
        <f t="shared" si="82"/>
        <v>3480332</v>
      </c>
      <c r="L147" s="114">
        <f t="shared" si="82"/>
        <v>2238312.2999999998</v>
      </c>
      <c r="M147" s="114">
        <f t="shared" si="82"/>
        <v>2720272.6</v>
      </c>
      <c r="N147" s="114">
        <f t="shared" si="82"/>
        <v>2595385.2999999998</v>
      </c>
      <c r="O147" s="114">
        <f t="shared" si="82"/>
        <v>1734933.3</v>
      </c>
      <c r="P147" s="114">
        <f t="shared" si="82"/>
        <v>1488665.6000000001</v>
      </c>
      <c r="Q147" s="114">
        <f t="shared" si="82"/>
        <v>1151934.3</v>
      </c>
      <c r="R147" s="114">
        <f t="shared" si="82"/>
        <v>6179956.5</v>
      </c>
    </row>
    <row r="148" spans="1:18">
      <c r="A148" s="115"/>
      <c r="B148" s="116"/>
      <c r="C148" s="116"/>
      <c r="D148" s="116"/>
      <c r="E148" s="117" t="s">
        <v>30</v>
      </c>
      <c r="F148" s="118">
        <f>F187+F284</f>
        <v>11343698</v>
      </c>
      <c r="G148" s="118">
        <f t="shared" ref="G148:R148" si="83">G187+G284</f>
        <v>0</v>
      </c>
      <c r="H148" s="118">
        <f t="shared" si="83"/>
        <v>495381</v>
      </c>
      <c r="I148" s="118">
        <f t="shared" si="83"/>
        <v>649447</v>
      </c>
      <c r="J148" s="118">
        <f t="shared" si="83"/>
        <v>1231984.5</v>
      </c>
      <c r="K148" s="118">
        <f t="shared" si="83"/>
        <v>1239316</v>
      </c>
      <c r="L148" s="118">
        <f t="shared" si="83"/>
        <v>994002</v>
      </c>
      <c r="M148" s="118">
        <f t="shared" si="83"/>
        <v>1012455</v>
      </c>
      <c r="N148" s="118">
        <f t="shared" si="83"/>
        <v>1052457</v>
      </c>
      <c r="O148" s="118">
        <f t="shared" si="83"/>
        <v>718936</v>
      </c>
      <c r="P148" s="118">
        <f t="shared" si="83"/>
        <v>498413</v>
      </c>
      <c r="Q148" s="118">
        <f t="shared" si="83"/>
        <v>346012</v>
      </c>
      <c r="R148" s="118">
        <f t="shared" si="83"/>
        <v>3105294.5</v>
      </c>
    </row>
    <row r="149" spans="1:18">
      <c r="A149" s="115"/>
      <c r="B149" s="116"/>
      <c r="C149" s="116"/>
      <c r="D149" s="116"/>
      <c r="E149" s="119" t="s">
        <v>27</v>
      </c>
      <c r="F149" s="118">
        <f>F150+F155+F218+F294+F300</f>
        <v>17872710.600000001</v>
      </c>
      <c r="G149" s="118">
        <f t="shared" ref="G149:R149" si="84">G150+G155+G218+G294+G300</f>
        <v>0</v>
      </c>
      <c r="H149" s="118">
        <f t="shared" si="84"/>
        <v>1168576</v>
      </c>
      <c r="I149" s="118">
        <f t="shared" si="84"/>
        <v>2151452.2000000002</v>
      </c>
      <c r="J149" s="118">
        <f t="shared" si="84"/>
        <v>1929776</v>
      </c>
      <c r="K149" s="118">
        <f t="shared" si="84"/>
        <v>2241016</v>
      </c>
      <c r="L149" s="118">
        <f t="shared" si="84"/>
        <v>1244310.3</v>
      </c>
      <c r="M149" s="118">
        <f t="shared" si="84"/>
        <v>1707817.6</v>
      </c>
      <c r="N149" s="118">
        <f t="shared" si="84"/>
        <v>1542928.3</v>
      </c>
      <c r="O149" s="118">
        <f t="shared" si="84"/>
        <v>1015997.3</v>
      </c>
      <c r="P149" s="118">
        <f t="shared" si="84"/>
        <v>990252.60000000009</v>
      </c>
      <c r="Q149" s="118">
        <f t="shared" si="84"/>
        <v>805922.3</v>
      </c>
      <c r="R149" s="118">
        <f t="shared" si="84"/>
        <v>3074662</v>
      </c>
    </row>
    <row r="150" spans="1:18">
      <c r="A150" s="72"/>
      <c r="B150" s="22"/>
      <c r="C150" s="22"/>
      <c r="D150" s="22"/>
      <c r="E150" s="66" t="s">
        <v>222</v>
      </c>
      <c r="F150" s="80">
        <f>F151</f>
        <v>1247256</v>
      </c>
      <c r="G150" s="80">
        <f t="shared" ref="G150:R151" si="85">G151</f>
        <v>0</v>
      </c>
      <c r="H150" s="80">
        <f t="shared" si="85"/>
        <v>329000</v>
      </c>
      <c r="I150" s="77">
        <f t="shared" si="85"/>
        <v>125000</v>
      </c>
      <c r="J150" s="80">
        <f t="shared" si="85"/>
        <v>175000</v>
      </c>
      <c r="K150" s="80">
        <f t="shared" si="85"/>
        <v>175000</v>
      </c>
      <c r="L150" s="80">
        <f t="shared" si="85"/>
        <v>175000</v>
      </c>
      <c r="M150" s="80">
        <f t="shared" si="85"/>
        <v>125000</v>
      </c>
      <c r="N150" s="80">
        <f t="shared" si="85"/>
        <v>26756</v>
      </c>
      <c r="O150" s="80">
        <f t="shared" si="85"/>
        <v>58000</v>
      </c>
      <c r="P150" s="80">
        <f t="shared" si="85"/>
        <v>0</v>
      </c>
      <c r="Q150" s="80">
        <f t="shared" si="85"/>
        <v>0</v>
      </c>
      <c r="R150" s="80">
        <f t="shared" si="85"/>
        <v>58500</v>
      </c>
    </row>
    <row r="151" spans="1:18">
      <c r="A151" s="72"/>
      <c r="B151" s="22"/>
      <c r="C151" s="22" t="s">
        <v>17</v>
      </c>
      <c r="D151" s="22"/>
      <c r="E151" s="10" t="s">
        <v>27</v>
      </c>
      <c r="F151" s="80">
        <f>F152</f>
        <v>1247256</v>
      </c>
      <c r="G151" s="80">
        <f t="shared" si="85"/>
        <v>0</v>
      </c>
      <c r="H151" s="80">
        <f t="shared" si="85"/>
        <v>329000</v>
      </c>
      <c r="I151" s="77">
        <f t="shared" si="85"/>
        <v>125000</v>
      </c>
      <c r="J151" s="80">
        <f t="shared" si="85"/>
        <v>175000</v>
      </c>
      <c r="K151" s="80">
        <f t="shared" si="85"/>
        <v>175000</v>
      </c>
      <c r="L151" s="80">
        <f t="shared" si="85"/>
        <v>175000</v>
      </c>
      <c r="M151" s="80">
        <f t="shared" si="85"/>
        <v>125000</v>
      </c>
      <c r="N151" s="80">
        <f t="shared" si="85"/>
        <v>26756</v>
      </c>
      <c r="O151" s="80">
        <f t="shared" si="85"/>
        <v>58000</v>
      </c>
      <c r="P151" s="80">
        <f t="shared" si="85"/>
        <v>0</v>
      </c>
      <c r="Q151" s="80">
        <f t="shared" si="85"/>
        <v>0</v>
      </c>
      <c r="R151" s="80">
        <f t="shared" si="85"/>
        <v>58500</v>
      </c>
    </row>
    <row r="152" spans="1:18" ht="30">
      <c r="A152" s="72"/>
      <c r="B152" s="22"/>
      <c r="C152" s="22"/>
      <c r="D152" s="22" t="s">
        <v>33</v>
      </c>
      <c r="E152" s="10" t="s">
        <v>34</v>
      </c>
      <c r="F152" s="80">
        <f>SUM(F153:F154)</f>
        <v>1247256</v>
      </c>
      <c r="G152" s="80">
        <f t="shared" ref="G152:R152" si="86">SUM(G153:G154)</f>
        <v>0</v>
      </c>
      <c r="H152" s="80">
        <f t="shared" si="86"/>
        <v>329000</v>
      </c>
      <c r="I152" s="77">
        <f t="shared" si="86"/>
        <v>125000</v>
      </c>
      <c r="J152" s="80">
        <f t="shared" si="86"/>
        <v>175000</v>
      </c>
      <c r="K152" s="80">
        <f t="shared" si="86"/>
        <v>175000</v>
      </c>
      <c r="L152" s="80">
        <f t="shared" si="86"/>
        <v>175000</v>
      </c>
      <c r="M152" s="80">
        <f t="shared" si="86"/>
        <v>125000</v>
      </c>
      <c r="N152" s="80">
        <f t="shared" si="86"/>
        <v>26756</v>
      </c>
      <c r="O152" s="80">
        <f t="shared" si="86"/>
        <v>58000</v>
      </c>
      <c r="P152" s="80">
        <f t="shared" si="86"/>
        <v>0</v>
      </c>
      <c r="Q152" s="80">
        <f t="shared" si="86"/>
        <v>0</v>
      </c>
      <c r="R152" s="80">
        <f t="shared" si="86"/>
        <v>58500</v>
      </c>
    </row>
    <row r="153" spans="1:18" ht="30">
      <c r="A153" s="72"/>
      <c r="B153" s="3"/>
      <c r="C153" s="3"/>
      <c r="D153" s="3"/>
      <c r="E153" s="62" t="s">
        <v>80</v>
      </c>
      <c r="F153" s="80">
        <f>SUM(G153:R153)</f>
        <v>1188756</v>
      </c>
      <c r="G153" s="77"/>
      <c r="H153" s="77">
        <v>329000</v>
      </c>
      <c r="I153" s="77">
        <v>125000</v>
      </c>
      <c r="J153" s="77">
        <v>175000</v>
      </c>
      <c r="K153" s="82">
        <v>175000</v>
      </c>
      <c r="L153" s="82">
        <v>175000</v>
      </c>
      <c r="M153" s="82">
        <v>125000</v>
      </c>
      <c r="N153" s="77">
        <v>26756</v>
      </c>
      <c r="O153" s="77">
        <v>58000</v>
      </c>
      <c r="P153" s="77"/>
      <c r="Q153" s="77"/>
      <c r="R153" s="82"/>
    </row>
    <row r="154" spans="1:18" s="24" customFormat="1" ht="75">
      <c r="A154" s="72"/>
      <c r="B154" s="84"/>
      <c r="C154" s="22"/>
      <c r="D154" s="22"/>
      <c r="E154" s="65" t="s">
        <v>81</v>
      </c>
      <c r="F154" s="80">
        <f>SUM(G154:R154)</f>
        <v>58500</v>
      </c>
      <c r="G154" s="80"/>
      <c r="H154" s="80"/>
      <c r="I154" s="77"/>
      <c r="J154" s="80"/>
      <c r="K154" s="80"/>
      <c r="L154" s="80"/>
      <c r="M154" s="80"/>
      <c r="N154" s="80"/>
      <c r="O154" s="80"/>
      <c r="P154" s="80"/>
      <c r="Q154" s="80"/>
      <c r="R154" s="80">
        <v>58500</v>
      </c>
    </row>
    <row r="155" spans="1:18">
      <c r="A155" s="72"/>
      <c r="B155" s="22"/>
      <c r="C155" s="22" t="s">
        <v>15</v>
      </c>
      <c r="D155" s="22" t="s">
        <v>15</v>
      </c>
      <c r="E155" s="67" t="s">
        <v>223</v>
      </c>
      <c r="F155" s="80">
        <f>F156</f>
        <v>9972748.8000000007</v>
      </c>
      <c r="G155" s="80">
        <f t="shared" ref="G155:R156" si="87">G156</f>
        <v>0</v>
      </c>
      <c r="H155" s="80">
        <f t="shared" si="87"/>
        <v>0</v>
      </c>
      <c r="I155" s="77">
        <f t="shared" si="87"/>
        <v>1621987</v>
      </c>
      <c r="J155" s="80">
        <f t="shared" si="87"/>
        <v>1483076</v>
      </c>
      <c r="K155" s="80">
        <f t="shared" si="87"/>
        <v>1597179</v>
      </c>
      <c r="L155" s="80">
        <f t="shared" si="87"/>
        <v>638230.80000000005</v>
      </c>
      <c r="M155" s="80">
        <f t="shared" si="87"/>
        <v>1063073</v>
      </c>
      <c r="N155" s="80">
        <f t="shared" si="87"/>
        <v>1084800</v>
      </c>
      <c r="O155" s="80">
        <f t="shared" si="87"/>
        <v>546000</v>
      </c>
      <c r="P155" s="80">
        <f t="shared" si="87"/>
        <v>526244</v>
      </c>
      <c r="Q155" s="80">
        <f t="shared" si="87"/>
        <v>386000</v>
      </c>
      <c r="R155" s="80">
        <f t="shared" si="87"/>
        <v>1026159</v>
      </c>
    </row>
    <row r="156" spans="1:18">
      <c r="A156" s="72"/>
      <c r="B156" s="22"/>
      <c r="C156" s="22" t="s">
        <v>17</v>
      </c>
      <c r="D156" s="22"/>
      <c r="E156" s="92" t="s">
        <v>27</v>
      </c>
      <c r="F156" s="80">
        <f>F157</f>
        <v>9972748.8000000007</v>
      </c>
      <c r="G156" s="80">
        <f t="shared" si="87"/>
        <v>0</v>
      </c>
      <c r="H156" s="80">
        <f t="shared" si="87"/>
        <v>0</v>
      </c>
      <c r="I156" s="77">
        <f t="shared" si="87"/>
        <v>1621987</v>
      </c>
      <c r="J156" s="80">
        <f t="shared" si="87"/>
        <v>1483076</v>
      </c>
      <c r="K156" s="80">
        <f t="shared" si="87"/>
        <v>1597179</v>
      </c>
      <c r="L156" s="80">
        <f t="shared" si="87"/>
        <v>638230.80000000005</v>
      </c>
      <c r="M156" s="80">
        <f t="shared" si="87"/>
        <v>1063073</v>
      </c>
      <c r="N156" s="80">
        <f t="shared" si="87"/>
        <v>1084800</v>
      </c>
      <c r="O156" s="80">
        <f t="shared" si="87"/>
        <v>546000</v>
      </c>
      <c r="P156" s="80">
        <f t="shared" si="87"/>
        <v>526244</v>
      </c>
      <c r="Q156" s="80">
        <f t="shared" si="87"/>
        <v>386000</v>
      </c>
      <c r="R156" s="80">
        <f t="shared" si="87"/>
        <v>1026159</v>
      </c>
    </row>
    <row r="157" spans="1:18" ht="30">
      <c r="A157" s="72"/>
      <c r="B157" s="22"/>
      <c r="C157" s="22"/>
      <c r="D157" s="22" t="s">
        <v>33</v>
      </c>
      <c r="E157" s="10" t="s">
        <v>34</v>
      </c>
      <c r="F157" s="80">
        <f t="shared" ref="F157:R157" si="88">F158+F170+F184</f>
        <v>9972748.8000000007</v>
      </c>
      <c r="G157" s="80">
        <f t="shared" si="88"/>
        <v>0</v>
      </c>
      <c r="H157" s="80">
        <f t="shared" si="88"/>
        <v>0</v>
      </c>
      <c r="I157" s="77">
        <f t="shared" si="88"/>
        <v>1621987</v>
      </c>
      <c r="J157" s="80">
        <f t="shared" si="88"/>
        <v>1483076</v>
      </c>
      <c r="K157" s="80">
        <f t="shared" si="88"/>
        <v>1597179</v>
      </c>
      <c r="L157" s="80">
        <f t="shared" si="88"/>
        <v>638230.80000000005</v>
      </c>
      <c r="M157" s="80">
        <f t="shared" si="88"/>
        <v>1063073</v>
      </c>
      <c r="N157" s="80">
        <f t="shared" si="88"/>
        <v>1084800</v>
      </c>
      <c r="O157" s="80">
        <f t="shared" si="88"/>
        <v>546000</v>
      </c>
      <c r="P157" s="80">
        <f t="shared" si="88"/>
        <v>526244</v>
      </c>
      <c r="Q157" s="80">
        <f t="shared" si="88"/>
        <v>386000</v>
      </c>
      <c r="R157" s="80">
        <f t="shared" si="88"/>
        <v>1026159</v>
      </c>
    </row>
    <row r="158" spans="1:18" s="5" customFormat="1">
      <c r="A158" s="72"/>
      <c r="B158" s="72"/>
      <c r="C158" s="22"/>
      <c r="D158" s="22"/>
      <c r="E158" s="95" t="s">
        <v>43</v>
      </c>
      <c r="F158" s="80">
        <f t="shared" ref="F158:R158" si="89">SUM(F159:F169)</f>
        <v>7830783.7999999998</v>
      </c>
      <c r="G158" s="80">
        <f t="shared" si="89"/>
        <v>0</v>
      </c>
      <c r="H158" s="80">
        <f t="shared" si="89"/>
        <v>0</v>
      </c>
      <c r="I158" s="77">
        <f t="shared" si="89"/>
        <v>1050380.6000000001</v>
      </c>
      <c r="J158" s="80">
        <f t="shared" si="89"/>
        <v>1483076</v>
      </c>
      <c r="K158" s="80">
        <f t="shared" si="89"/>
        <v>1512865</v>
      </c>
      <c r="L158" s="80">
        <f t="shared" si="89"/>
        <v>438230.8</v>
      </c>
      <c r="M158" s="80">
        <f t="shared" si="89"/>
        <v>517422.2</v>
      </c>
      <c r="N158" s="80">
        <f t="shared" si="89"/>
        <v>484906.8</v>
      </c>
      <c r="O158" s="80">
        <f t="shared" si="89"/>
        <v>445046.4</v>
      </c>
      <c r="P158" s="80">
        <f t="shared" si="89"/>
        <v>526244</v>
      </c>
      <c r="Q158" s="80">
        <f t="shared" si="89"/>
        <v>386000</v>
      </c>
      <c r="R158" s="80">
        <f t="shared" si="89"/>
        <v>986612</v>
      </c>
    </row>
    <row r="159" spans="1:18" s="5" customFormat="1" ht="45">
      <c r="A159" s="72"/>
      <c r="B159" s="72"/>
      <c r="C159" s="22"/>
      <c r="D159" s="22"/>
      <c r="E159" s="73" t="s">
        <v>82</v>
      </c>
      <c r="F159" s="80">
        <f t="shared" ref="F159:F169" si="90">SUM(G159:R159)</f>
        <v>180677</v>
      </c>
      <c r="G159" s="80"/>
      <c r="H159" s="80"/>
      <c r="I159" s="77"/>
      <c r="J159" s="80"/>
      <c r="K159" s="80">
        <v>36000</v>
      </c>
      <c r="L159" s="80">
        <v>90000</v>
      </c>
      <c r="M159" s="80"/>
      <c r="N159" s="80"/>
      <c r="O159" s="80"/>
      <c r="P159" s="80"/>
      <c r="Q159" s="80"/>
      <c r="R159" s="80">
        <v>54677</v>
      </c>
    </row>
    <row r="160" spans="1:18" s="5" customFormat="1" ht="45">
      <c r="A160" s="72"/>
      <c r="B160" s="72"/>
      <c r="C160" s="22"/>
      <c r="D160" s="22"/>
      <c r="E160" s="73" t="s">
        <v>83</v>
      </c>
      <c r="F160" s="80">
        <f t="shared" si="90"/>
        <v>246329</v>
      </c>
      <c r="G160" s="80"/>
      <c r="H160" s="80"/>
      <c r="I160" s="77"/>
      <c r="J160" s="80"/>
      <c r="K160" s="80">
        <v>100000</v>
      </c>
      <c r="L160" s="80">
        <v>59000</v>
      </c>
      <c r="M160" s="80"/>
      <c r="N160" s="80"/>
      <c r="O160" s="80"/>
      <c r="P160" s="80"/>
      <c r="Q160" s="80"/>
      <c r="R160" s="80">
        <v>87329</v>
      </c>
    </row>
    <row r="161" spans="1:18" s="5" customFormat="1" ht="60">
      <c r="A161" s="72"/>
      <c r="B161" s="72"/>
      <c r="C161" s="22"/>
      <c r="D161" s="22"/>
      <c r="E161" s="73" t="s">
        <v>84</v>
      </c>
      <c r="F161" s="80">
        <f t="shared" si="90"/>
        <v>111778</v>
      </c>
      <c r="G161" s="80"/>
      <c r="H161" s="80"/>
      <c r="I161" s="77"/>
      <c r="J161" s="80"/>
      <c r="K161" s="80"/>
      <c r="L161" s="80">
        <v>56000</v>
      </c>
      <c r="M161" s="80"/>
      <c r="N161" s="80"/>
      <c r="O161" s="80"/>
      <c r="P161" s="80"/>
      <c r="Q161" s="80"/>
      <c r="R161" s="80">
        <v>55778</v>
      </c>
    </row>
    <row r="162" spans="1:18" s="5" customFormat="1" ht="60">
      <c r="A162" s="72"/>
      <c r="B162" s="72"/>
      <c r="C162" s="22"/>
      <c r="D162" s="22"/>
      <c r="E162" s="73" t="s">
        <v>85</v>
      </c>
      <c r="F162" s="80">
        <f t="shared" si="90"/>
        <v>92657</v>
      </c>
      <c r="G162" s="80"/>
      <c r="H162" s="80"/>
      <c r="I162" s="77"/>
      <c r="J162" s="80"/>
      <c r="K162" s="80"/>
      <c r="L162" s="80"/>
      <c r="M162" s="80"/>
      <c r="N162" s="80"/>
      <c r="O162" s="80"/>
      <c r="P162" s="80"/>
      <c r="Q162" s="80"/>
      <c r="R162" s="80">
        <v>92657</v>
      </c>
    </row>
    <row r="163" spans="1:18" s="5" customFormat="1" ht="45">
      <c r="A163" s="72"/>
      <c r="B163" s="72"/>
      <c r="C163" s="22"/>
      <c r="D163" s="22"/>
      <c r="E163" s="73" t="s">
        <v>86</v>
      </c>
      <c r="F163" s="80">
        <f t="shared" si="90"/>
        <v>5859401.7999999998</v>
      </c>
      <c r="G163" s="80"/>
      <c r="H163" s="80"/>
      <c r="I163" s="77">
        <v>1000000</v>
      </c>
      <c r="J163" s="80">
        <v>1000000</v>
      </c>
      <c r="K163" s="80">
        <v>1000000</v>
      </c>
      <c r="L163" s="111">
        <f>386000-152769.2</f>
        <v>233230.8</v>
      </c>
      <c r="M163" s="80">
        <v>386000</v>
      </c>
      <c r="N163" s="80">
        <v>386000</v>
      </c>
      <c r="O163" s="80">
        <v>386000</v>
      </c>
      <c r="P163" s="80">
        <v>386000</v>
      </c>
      <c r="Q163" s="80">
        <v>386000</v>
      </c>
      <c r="R163" s="80">
        <v>696171</v>
      </c>
    </row>
    <row r="164" spans="1:18" s="5" customFormat="1" ht="45">
      <c r="A164" s="72"/>
      <c r="B164" s="72"/>
      <c r="C164" s="22"/>
      <c r="D164" s="22"/>
      <c r="E164" s="73" t="s">
        <v>232</v>
      </c>
      <c r="F164" s="80">
        <f t="shared" si="90"/>
        <v>337076</v>
      </c>
      <c r="G164" s="80"/>
      <c r="H164" s="80"/>
      <c r="I164" s="214">
        <f>200000-200000</f>
        <v>0</v>
      </c>
      <c r="J164" s="80">
        <v>137076</v>
      </c>
      <c r="K164" s="80"/>
      <c r="L164" s="80"/>
      <c r="M164" s="213">
        <v>50000</v>
      </c>
      <c r="N164" s="213">
        <v>709.6</v>
      </c>
      <c r="O164" s="213">
        <v>59046.400000000001</v>
      </c>
      <c r="P164" s="213">
        <v>90244</v>
      </c>
      <c r="Q164" s="80"/>
      <c r="R164" s="80"/>
    </row>
    <row r="165" spans="1:18" s="5" customFormat="1" ht="45">
      <c r="A165" s="72"/>
      <c r="B165" s="72"/>
      <c r="C165" s="22"/>
      <c r="D165" s="22"/>
      <c r="E165" s="92" t="s">
        <v>233</v>
      </c>
      <c r="F165" s="80">
        <f t="shared" si="90"/>
        <v>357431</v>
      </c>
      <c r="G165" s="80"/>
      <c r="H165" s="80"/>
      <c r="I165" s="214">
        <f>200000-200000</f>
        <v>0</v>
      </c>
      <c r="J165" s="80">
        <v>96000</v>
      </c>
      <c r="K165" s="80">
        <v>61431</v>
      </c>
      <c r="L165" s="80"/>
      <c r="M165" s="213">
        <v>51802.8</v>
      </c>
      <c r="N165" s="213">
        <v>98197.2</v>
      </c>
      <c r="O165" s="80"/>
      <c r="P165" s="213">
        <v>50000</v>
      </c>
      <c r="Q165" s="80"/>
      <c r="R165" s="80"/>
    </row>
    <row r="166" spans="1:18" s="5" customFormat="1" ht="45">
      <c r="A166" s="72"/>
      <c r="B166" s="72"/>
      <c r="C166" s="22"/>
      <c r="D166" s="22"/>
      <c r="E166" s="73" t="s">
        <v>234</v>
      </c>
      <c r="F166" s="80">
        <f t="shared" si="90"/>
        <v>345434</v>
      </c>
      <c r="G166" s="80"/>
      <c r="H166" s="80"/>
      <c r="I166" s="214">
        <f>80000-29619.4</f>
        <v>50380.6</v>
      </c>
      <c r="J166" s="80">
        <v>200000</v>
      </c>
      <c r="K166" s="80">
        <v>65434</v>
      </c>
      <c r="L166" s="80"/>
      <c r="M166" s="213">
        <v>29619.4</v>
      </c>
      <c r="N166" s="80"/>
      <c r="O166" s="80"/>
      <c r="P166" s="80"/>
      <c r="Q166" s="80"/>
      <c r="R166" s="80"/>
    </row>
    <row r="167" spans="1:18" s="5" customFormat="1" ht="60">
      <c r="A167" s="72"/>
      <c r="B167" s="72"/>
      <c r="C167" s="22"/>
      <c r="D167" s="22"/>
      <c r="E167" s="28" t="s">
        <v>229</v>
      </c>
      <c r="F167" s="80">
        <f t="shared" si="90"/>
        <v>100000</v>
      </c>
      <c r="G167" s="80"/>
      <c r="H167" s="80"/>
      <c r="I167" s="77"/>
      <c r="J167" s="80"/>
      <c r="K167" s="80">
        <v>100000</v>
      </c>
      <c r="L167" s="80"/>
      <c r="M167" s="80"/>
      <c r="N167" s="80"/>
      <c r="O167" s="80"/>
      <c r="P167" s="80"/>
      <c r="Q167" s="80"/>
      <c r="R167" s="80"/>
    </row>
    <row r="168" spans="1:18" s="5" customFormat="1" ht="60">
      <c r="A168" s="72"/>
      <c r="B168" s="72"/>
      <c r="C168" s="22"/>
      <c r="D168" s="22"/>
      <c r="E168" s="28" t="s">
        <v>230</v>
      </c>
      <c r="F168" s="80">
        <f t="shared" si="90"/>
        <v>100000</v>
      </c>
      <c r="G168" s="80"/>
      <c r="H168" s="80"/>
      <c r="I168" s="77"/>
      <c r="J168" s="80"/>
      <c r="K168" s="80">
        <v>100000</v>
      </c>
      <c r="L168" s="80"/>
      <c r="M168" s="80"/>
      <c r="N168" s="80"/>
      <c r="O168" s="80"/>
      <c r="P168" s="80"/>
      <c r="Q168" s="80"/>
      <c r="R168" s="80"/>
    </row>
    <row r="169" spans="1:18" s="5" customFormat="1" ht="30">
      <c r="A169" s="72"/>
      <c r="B169" s="72"/>
      <c r="C169" s="22"/>
      <c r="D169" s="22"/>
      <c r="E169" s="28" t="s">
        <v>87</v>
      </c>
      <c r="F169" s="80">
        <f t="shared" si="90"/>
        <v>100000</v>
      </c>
      <c r="G169" s="80"/>
      <c r="H169" s="80"/>
      <c r="I169" s="77"/>
      <c r="J169" s="80">
        <v>50000</v>
      </c>
      <c r="K169" s="80">
        <v>50000</v>
      </c>
      <c r="L169" s="80"/>
      <c r="M169" s="80"/>
      <c r="N169" s="80"/>
      <c r="O169" s="80"/>
      <c r="P169" s="80"/>
      <c r="Q169" s="80"/>
      <c r="R169" s="80"/>
    </row>
    <row r="170" spans="1:18" s="5" customFormat="1">
      <c r="A170" s="72"/>
      <c r="B170" s="72"/>
      <c r="C170" s="22"/>
      <c r="D170" s="22"/>
      <c r="E170" s="95" t="s">
        <v>44</v>
      </c>
      <c r="F170" s="80">
        <f t="shared" ref="F170:R170" si="91">SUM(F171:F183)</f>
        <v>2102418</v>
      </c>
      <c r="G170" s="80">
        <f t="shared" si="91"/>
        <v>0</v>
      </c>
      <c r="H170" s="80">
        <f t="shared" si="91"/>
        <v>0</v>
      </c>
      <c r="I170" s="77">
        <f t="shared" si="91"/>
        <v>571606.4</v>
      </c>
      <c r="J170" s="80">
        <f t="shared" si="91"/>
        <v>0</v>
      </c>
      <c r="K170" s="80">
        <f t="shared" si="91"/>
        <v>84314</v>
      </c>
      <c r="L170" s="80">
        <f t="shared" si="91"/>
        <v>200000</v>
      </c>
      <c r="M170" s="80">
        <f t="shared" si="91"/>
        <v>545650.80000000005</v>
      </c>
      <c r="N170" s="80">
        <f t="shared" si="91"/>
        <v>599893.19999999995</v>
      </c>
      <c r="O170" s="80">
        <f t="shared" si="91"/>
        <v>100953.60000000001</v>
      </c>
      <c r="P170" s="80">
        <f t="shared" si="91"/>
        <v>0</v>
      </c>
      <c r="Q170" s="80">
        <f t="shared" si="91"/>
        <v>0</v>
      </c>
      <c r="R170" s="80">
        <f t="shared" si="91"/>
        <v>0</v>
      </c>
    </row>
    <row r="171" spans="1:18" s="5" customFormat="1" ht="45">
      <c r="A171" s="72"/>
      <c r="B171" s="72"/>
      <c r="C171" s="22"/>
      <c r="D171" s="22"/>
      <c r="E171" s="25" t="s">
        <v>89</v>
      </c>
      <c r="F171" s="80">
        <f t="shared" ref="F171:F183" si="92">SUM(G171:R171)</f>
        <v>177706</v>
      </c>
      <c r="G171" s="80"/>
      <c r="H171" s="80"/>
      <c r="I171" s="77"/>
      <c r="J171" s="80"/>
      <c r="K171" s="80"/>
      <c r="L171" s="80"/>
      <c r="M171" s="80">
        <v>77706</v>
      </c>
      <c r="N171" s="80">
        <v>100000</v>
      </c>
      <c r="O171" s="80"/>
      <c r="P171" s="80"/>
      <c r="Q171" s="80"/>
      <c r="R171" s="80"/>
    </row>
    <row r="172" spans="1:18" s="5" customFormat="1" ht="45">
      <c r="A172" s="72"/>
      <c r="B172" s="72"/>
      <c r="C172" s="22"/>
      <c r="D172" s="22"/>
      <c r="E172" s="25" t="s">
        <v>90</v>
      </c>
      <c r="F172" s="80">
        <f t="shared" si="92"/>
        <v>135142</v>
      </c>
      <c r="G172" s="80"/>
      <c r="H172" s="80"/>
      <c r="I172" s="77"/>
      <c r="J172" s="80"/>
      <c r="K172" s="80"/>
      <c r="L172" s="80"/>
      <c r="M172" s="80">
        <v>35142</v>
      </c>
      <c r="N172" s="80">
        <v>100000</v>
      </c>
      <c r="O172" s="80"/>
      <c r="P172" s="80"/>
      <c r="Q172" s="80"/>
      <c r="R172" s="80"/>
    </row>
    <row r="173" spans="1:18" s="5" customFormat="1" ht="45">
      <c r="A173" s="72"/>
      <c r="B173" s="72"/>
      <c r="C173" s="22"/>
      <c r="D173" s="22"/>
      <c r="E173" s="25" t="s">
        <v>91</v>
      </c>
      <c r="F173" s="80">
        <f t="shared" si="92"/>
        <v>135160</v>
      </c>
      <c r="G173" s="80"/>
      <c r="H173" s="80"/>
      <c r="I173" s="77"/>
      <c r="J173" s="80"/>
      <c r="K173" s="80"/>
      <c r="L173" s="80"/>
      <c r="M173" s="80">
        <v>35160</v>
      </c>
      <c r="N173" s="80">
        <v>100000</v>
      </c>
      <c r="O173" s="80"/>
      <c r="P173" s="80"/>
      <c r="Q173" s="80"/>
      <c r="R173" s="80"/>
    </row>
    <row r="174" spans="1:18" s="5" customFormat="1" ht="30">
      <c r="A174" s="72"/>
      <c r="B174" s="72"/>
      <c r="C174" s="22"/>
      <c r="D174" s="22"/>
      <c r="E174" s="25" t="s">
        <v>92</v>
      </c>
      <c r="F174" s="80">
        <f t="shared" si="92"/>
        <v>239312</v>
      </c>
      <c r="G174" s="80"/>
      <c r="H174" s="80"/>
      <c r="I174" s="77"/>
      <c r="J174" s="80"/>
      <c r="K174" s="80">
        <v>39312</v>
      </c>
      <c r="L174" s="80">
        <v>100000</v>
      </c>
      <c r="M174" s="80">
        <v>100000</v>
      </c>
      <c r="N174" s="80"/>
      <c r="O174" s="80"/>
      <c r="P174" s="80"/>
      <c r="Q174" s="80"/>
      <c r="R174" s="80"/>
    </row>
    <row r="175" spans="1:18" s="5" customFormat="1" ht="30">
      <c r="A175" s="72"/>
      <c r="B175" s="72"/>
      <c r="C175" s="22"/>
      <c r="D175" s="22"/>
      <c r="E175" s="25" t="s">
        <v>93</v>
      </c>
      <c r="F175" s="80">
        <f t="shared" si="92"/>
        <v>245002</v>
      </c>
      <c r="G175" s="80"/>
      <c r="H175" s="80"/>
      <c r="I175" s="214">
        <v>71250.600000000006</v>
      </c>
      <c r="J175" s="80"/>
      <c r="K175" s="80">
        <v>45002</v>
      </c>
      <c r="L175" s="80">
        <v>100000</v>
      </c>
      <c r="M175" s="213">
        <f>100000-71250.6</f>
        <v>28749.399999999994</v>
      </c>
      <c r="N175" s="80"/>
      <c r="O175" s="80"/>
      <c r="P175" s="80"/>
      <c r="Q175" s="80"/>
      <c r="R175" s="80"/>
    </row>
    <row r="176" spans="1:18" s="5" customFormat="1" ht="30">
      <c r="A176" s="72"/>
      <c r="B176" s="72"/>
      <c r="C176" s="22"/>
      <c r="D176" s="22"/>
      <c r="E176" s="26" t="s">
        <v>94</v>
      </c>
      <c r="F176" s="80">
        <f t="shared" si="92"/>
        <v>160027</v>
      </c>
      <c r="G176" s="80"/>
      <c r="H176" s="80"/>
      <c r="I176" s="214">
        <v>45758.1</v>
      </c>
      <c r="J176" s="80"/>
      <c r="K176" s="80"/>
      <c r="L176" s="80"/>
      <c r="M176" s="80">
        <v>40000</v>
      </c>
      <c r="N176" s="80">
        <v>40000</v>
      </c>
      <c r="O176" s="213">
        <f>40000-5731.1</f>
        <v>34268.9</v>
      </c>
      <c r="P176" s="213">
        <f>40027-40027</f>
        <v>0</v>
      </c>
      <c r="Q176" s="80"/>
      <c r="R176" s="80"/>
    </row>
    <row r="177" spans="1:19" s="5" customFormat="1" ht="30">
      <c r="A177" s="72"/>
      <c r="B177" s="72"/>
      <c r="C177" s="22"/>
      <c r="D177" s="22"/>
      <c r="E177" s="26" t="s">
        <v>95</v>
      </c>
      <c r="F177" s="80">
        <f t="shared" si="92"/>
        <v>150549</v>
      </c>
      <c r="G177" s="80"/>
      <c r="H177" s="80"/>
      <c r="I177" s="211">
        <f>49422.6+41200</f>
        <v>90622.6</v>
      </c>
      <c r="J177" s="80"/>
      <c r="K177" s="80"/>
      <c r="L177" s="80"/>
      <c r="M177" s="212">
        <f>40000-20000</f>
        <v>20000</v>
      </c>
      <c r="N177" s="212">
        <f>40000-21200</f>
        <v>18800</v>
      </c>
      <c r="O177" s="213">
        <f>40000-18873.6</f>
        <v>21126.400000000001</v>
      </c>
      <c r="P177" s="213">
        <f>30549-30549</f>
        <v>0</v>
      </c>
      <c r="Q177" s="80"/>
      <c r="R177" s="80"/>
    </row>
    <row r="178" spans="1:19" s="5" customFormat="1" ht="30">
      <c r="A178" s="72"/>
      <c r="B178" s="72"/>
      <c r="C178" s="22"/>
      <c r="D178" s="22"/>
      <c r="E178" s="26" t="s">
        <v>96</v>
      </c>
      <c r="F178" s="80">
        <f t="shared" si="92"/>
        <v>156082</v>
      </c>
      <c r="G178" s="80"/>
      <c r="H178" s="80"/>
      <c r="I178" s="211">
        <f>59574.6+43087</f>
        <v>102661.6</v>
      </c>
      <c r="J178" s="80"/>
      <c r="K178" s="80"/>
      <c r="L178" s="80"/>
      <c r="M178" s="212">
        <f>40000-3087</f>
        <v>36913</v>
      </c>
      <c r="N178" s="212">
        <f>40000-40000</f>
        <v>0</v>
      </c>
      <c r="O178" s="213">
        <f>40000-23492.6</f>
        <v>16507.400000000001</v>
      </c>
      <c r="P178" s="213">
        <f>36082-36082</f>
        <v>0</v>
      </c>
      <c r="Q178" s="80"/>
      <c r="R178" s="80"/>
    </row>
    <row r="179" spans="1:19" s="5" customFormat="1" ht="30">
      <c r="A179" s="72"/>
      <c r="B179" s="72"/>
      <c r="C179" s="22"/>
      <c r="D179" s="22"/>
      <c r="E179" s="26" t="s">
        <v>97</v>
      </c>
      <c r="F179" s="80">
        <f t="shared" si="92"/>
        <v>153586</v>
      </c>
      <c r="G179" s="80"/>
      <c r="H179" s="80"/>
      <c r="I179" s="214">
        <v>44535.1</v>
      </c>
      <c r="J179" s="80"/>
      <c r="K179" s="80"/>
      <c r="L179" s="80"/>
      <c r="M179" s="80">
        <v>40000</v>
      </c>
      <c r="N179" s="80">
        <v>40000</v>
      </c>
      <c r="O179" s="213">
        <f>40000-10949.1</f>
        <v>29050.9</v>
      </c>
      <c r="P179" s="213">
        <f>33586-33586</f>
        <v>0</v>
      </c>
      <c r="Q179" s="80"/>
      <c r="R179" s="80"/>
    </row>
    <row r="180" spans="1:19" s="5" customFormat="1" ht="30">
      <c r="A180" s="72"/>
      <c r="B180" s="72"/>
      <c r="C180" s="22"/>
      <c r="D180" s="22"/>
      <c r="E180" s="26" t="s">
        <v>98</v>
      </c>
      <c r="F180" s="80">
        <f t="shared" si="92"/>
        <v>151065</v>
      </c>
      <c r="G180" s="80"/>
      <c r="H180" s="80"/>
      <c r="I180" s="214">
        <v>44542.3</v>
      </c>
      <c r="J180" s="80"/>
      <c r="K180" s="80"/>
      <c r="L180" s="80"/>
      <c r="M180" s="80">
        <v>51065</v>
      </c>
      <c r="N180" s="213">
        <f>100000-44542.3</f>
        <v>55457.7</v>
      </c>
      <c r="O180" s="80"/>
      <c r="P180" s="80"/>
      <c r="Q180" s="80"/>
      <c r="R180" s="80"/>
    </row>
    <row r="181" spans="1:19" s="5" customFormat="1" ht="30">
      <c r="A181" s="72"/>
      <c r="B181" s="72"/>
      <c r="C181" s="22"/>
      <c r="D181" s="22"/>
      <c r="E181" s="26" t="s">
        <v>99</v>
      </c>
      <c r="F181" s="80">
        <f t="shared" si="92"/>
        <v>190215</v>
      </c>
      <c r="G181" s="80"/>
      <c r="H181" s="80"/>
      <c r="I181" s="211">
        <f>54364.5+57700</f>
        <v>112064.5</v>
      </c>
      <c r="J181" s="80"/>
      <c r="K181" s="80"/>
      <c r="L181" s="80"/>
      <c r="M181" s="212">
        <f>90215-57700</f>
        <v>32515</v>
      </c>
      <c r="N181" s="213">
        <f>100000-54364.5</f>
        <v>45635.5</v>
      </c>
      <c r="O181" s="80"/>
      <c r="P181" s="80"/>
      <c r="Q181" s="80"/>
      <c r="R181" s="80"/>
    </row>
    <row r="182" spans="1:19" s="17" customFormat="1" ht="30">
      <c r="A182" s="72"/>
      <c r="B182" s="72"/>
      <c r="C182" s="22"/>
      <c r="D182" s="22"/>
      <c r="E182" s="26" t="s">
        <v>100</v>
      </c>
      <c r="F182" s="80">
        <f t="shared" si="92"/>
        <v>109492</v>
      </c>
      <c r="G182" s="80"/>
      <c r="H182" s="80"/>
      <c r="I182" s="214">
        <v>31647.599999999999</v>
      </c>
      <c r="J182" s="80"/>
      <c r="K182" s="80"/>
      <c r="L182" s="80"/>
      <c r="M182" s="213">
        <f>59492-31647.6</f>
        <v>27844.400000000001</v>
      </c>
      <c r="N182" s="80">
        <v>50000</v>
      </c>
      <c r="O182" s="80"/>
      <c r="P182" s="80"/>
      <c r="Q182" s="80"/>
      <c r="R182" s="80"/>
    </row>
    <row r="183" spans="1:19" s="17" customFormat="1" ht="30">
      <c r="A183" s="72"/>
      <c r="B183" s="72"/>
      <c r="C183" s="22"/>
      <c r="D183" s="22"/>
      <c r="E183" s="26" t="s">
        <v>101</v>
      </c>
      <c r="F183" s="80">
        <f t="shared" si="92"/>
        <v>99080</v>
      </c>
      <c r="G183" s="80"/>
      <c r="H183" s="80"/>
      <c r="I183" s="214">
        <v>28524</v>
      </c>
      <c r="J183" s="80"/>
      <c r="K183" s="80"/>
      <c r="L183" s="80"/>
      <c r="M183" s="213">
        <f>49080-28524</f>
        <v>20556</v>
      </c>
      <c r="N183" s="80">
        <v>50000</v>
      </c>
      <c r="O183" s="80"/>
      <c r="P183" s="80"/>
      <c r="Q183" s="80"/>
      <c r="R183" s="80"/>
    </row>
    <row r="184" spans="1:19" s="24" customFormat="1" ht="15.75">
      <c r="A184" s="72"/>
      <c r="B184" s="22"/>
      <c r="C184" s="22"/>
      <c r="D184" s="22"/>
      <c r="E184" s="96" t="s">
        <v>24</v>
      </c>
      <c r="F184" s="80">
        <f>SUM(F185)</f>
        <v>39547</v>
      </c>
      <c r="G184" s="80">
        <f t="shared" ref="G184:R184" si="93">SUM(G185)</f>
        <v>0</v>
      </c>
      <c r="H184" s="80">
        <f t="shared" si="93"/>
        <v>0</v>
      </c>
      <c r="I184" s="77">
        <f t="shared" si="93"/>
        <v>0</v>
      </c>
      <c r="J184" s="80">
        <f t="shared" si="93"/>
        <v>0</v>
      </c>
      <c r="K184" s="80">
        <f t="shared" si="93"/>
        <v>0</v>
      </c>
      <c r="L184" s="80">
        <f t="shared" si="93"/>
        <v>0</v>
      </c>
      <c r="M184" s="80">
        <f t="shared" si="93"/>
        <v>0</v>
      </c>
      <c r="N184" s="80">
        <f t="shared" si="93"/>
        <v>0</v>
      </c>
      <c r="O184" s="80">
        <f t="shared" si="93"/>
        <v>0</v>
      </c>
      <c r="P184" s="80">
        <f t="shared" si="93"/>
        <v>0</v>
      </c>
      <c r="Q184" s="80">
        <f t="shared" si="93"/>
        <v>0</v>
      </c>
      <c r="R184" s="80">
        <f t="shared" si="93"/>
        <v>39547</v>
      </c>
    </row>
    <row r="185" spans="1:19" s="20" customFormat="1" ht="53.25" customHeight="1">
      <c r="A185" s="72"/>
      <c r="B185" s="22"/>
      <c r="C185" s="22"/>
      <c r="D185" s="22"/>
      <c r="E185" s="23" t="s">
        <v>102</v>
      </c>
      <c r="F185" s="80">
        <f>SUM(G185:R185)</f>
        <v>39547</v>
      </c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>
        <v>39547</v>
      </c>
    </row>
    <row r="186" spans="1:19" s="20" customFormat="1" ht="30">
      <c r="A186" s="72"/>
      <c r="B186" s="22"/>
      <c r="C186" s="22" t="s">
        <v>15</v>
      </c>
      <c r="D186" s="22" t="s">
        <v>15</v>
      </c>
      <c r="E186" s="70" t="s">
        <v>225</v>
      </c>
      <c r="F186" s="80">
        <f>F218+F187</f>
        <v>14484049</v>
      </c>
      <c r="G186" s="80">
        <f t="shared" ref="G186:R186" si="94">G218+G187</f>
        <v>0</v>
      </c>
      <c r="H186" s="80">
        <f t="shared" si="94"/>
        <v>722957</v>
      </c>
      <c r="I186" s="77">
        <f t="shared" si="94"/>
        <v>881143</v>
      </c>
      <c r="J186" s="80">
        <f t="shared" si="94"/>
        <v>1312684.5</v>
      </c>
      <c r="K186" s="80">
        <f t="shared" si="94"/>
        <v>1440519</v>
      </c>
      <c r="L186" s="80">
        <f t="shared" si="94"/>
        <v>1154675.5</v>
      </c>
      <c r="M186" s="80">
        <f t="shared" si="94"/>
        <v>1121500.3</v>
      </c>
      <c r="N186" s="80">
        <f t="shared" si="94"/>
        <v>1054255.3</v>
      </c>
      <c r="O186" s="80">
        <f t="shared" si="94"/>
        <v>701089.3</v>
      </c>
      <c r="P186" s="80">
        <f t="shared" si="94"/>
        <v>677471.3</v>
      </c>
      <c r="Q186" s="80">
        <f t="shared" si="94"/>
        <v>614454.30000000005</v>
      </c>
      <c r="R186" s="80">
        <f t="shared" si="94"/>
        <v>4803299.5</v>
      </c>
    </row>
    <row r="187" spans="1:19">
      <c r="A187" s="72"/>
      <c r="B187" s="22" t="s">
        <v>15</v>
      </c>
      <c r="C187" s="22" t="s">
        <v>26</v>
      </c>
      <c r="D187" s="22" t="s">
        <v>15</v>
      </c>
      <c r="E187" s="92" t="s">
        <v>30</v>
      </c>
      <c r="F187" s="77">
        <f>F188</f>
        <v>9827217</v>
      </c>
      <c r="G187" s="77">
        <f t="shared" ref="G187:R187" si="95">G188</f>
        <v>0</v>
      </c>
      <c r="H187" s="77">
        <f t="shared" si="95"/>
        <v>495381</v>
      </c>
      <c r="I187" s="77">
        <f t="shared" si="95"/>
        <v>629447</v>
      </c>
      <c r="J187" s="77">
        <f t="shared" si="95"/>
        <v>1231984.5</v>
      </c>
      <c r="K187" s="77">
        <f t="shared" si="95"/>
        <v>1209316</v>
      </c>
      <c r="L187" s="77">
        <f t="shared" si="95"/>
        <v>820900</v>
      </c>
      <c r="M187" s="77">
        <f t="shared" si="95"/>
        <v>790900</v>
      </c>
      <c r="N187" s="77">
        <f t="shared" si="95"/>
        <v>763878</v>
      </c>
      <c r="O187" s="77">
        <f t="shared" si="95"/>
        <v>392819</v>
      </c>
      <c r="P187" s="77">
        <f t="shared" si="95"/>
        <v>270771</v>
      </c>
      <c r="Q187" s="77">
        <f t="shared" si="95"/>
        <v>266526</v>
      </c>
      <c r="R187" s="77">
        <f t="shared" si="95"/>
        <v>2955294.5</v>
      </c>
    </row>
    <row r="188" spans="1:19" ht="30">
      <c r="A188" s="72"/>
      <c r="B188" s="22" t="s">
        <v>15</v>
      </c>
      <c r="C188" s="22" t="s">
        <v>15</v>
      </c>
      <c r="D188" s="22" t="s">
        <v>33</v>
      </c>
      <c r="E188" s="92" t="s">
        <v>34</v>
      </c>
      <c r="F188" s="77">
        <f>F189+F190</f>
        <v>9827217</v>
      </c>
      <c r="G188" s="77">
        <f t="shared" ref="G188:R188" si="96">G189+G190</f>
        <v>0</v>
      </c>
      <c r="H188" s="77">
        <f t="shared" si="96"/>
        <v>495381</v>
      </c>
      <c r="I188" s="77">
        <f t="shared" si="96"/>
        <v>629447</v>
      </c>
      <c r="J188" s="77">
        <f t="shared" si="96"/>
        <v>1231984.5</v>
      </c>
      <c r="K188" s="77">
        <f t="shared" si="96"/>
        <v>1209316</v>
      </c>
      <c r="L188" s="77">
        <f t="shared" si="96"/>
        <v>820900</v>
      </c>
      <c r="M188" s="77">
        <f t="shared" si="96"/>
        <v>790900</v>
      </c>
      <c r="N188" s="77">
        <f t="shared" si="96"/>
        <v>763878</v>
      </c>
      <c r="O188" s="77">
        <f t="shared" si="96"/>
        <v>392819</v>
      </c>
      <c r="P188" s="77">
        <f t="shared" si="96"/>
        <v>270771</v>
      </c>
      <c r="Q188" s="77">
        <f t="shared" si="96"/>
        <v>266526</v>
      </c>
      <c r="R188" s="77">
        <f t="shared" si="96"/>
        <v>2955294.5</v>
      </c>
    </row>
    <row r="189" spans="1:19">
      <c r="A189" s="85"/>
      <c r="B189" s="52"/>
      <c r="C189" s="52"/>
      <c r="D189" s="52"/>
      <c r="E189" s="104" t="s">
        <v>50</v>
      </c>
      <c r="F189" s="86">
        <f>SUM(F192+F193+F194+F195+F196+F197+F198+F199+F200+F201+F202+F209+F210+F211+F213+F215)</f>
        <v>5534171</v>
      </c>
      <c r="G189" s="86">
        <f t="shared" ref="G189:R189" si="97">SUM(G192+G193+G194+G195+G196+G197+G198+G199+G200+G201+G202+G209+G210+G211+G213+G215)</f>
        <v>0</v>
      </c>
      <c r="H189" s="86">
        <f>SUM(H192+H193+H194+H195+H196+H197+H198+H199+H200+H201+H202+H209+H210+H211+H213+H215)</f>
        <v>311381</v>
      </c>
      <c r="I189" s="86">
        <f t="shared" si="97"/>
        <v>332447</v>
      </c>
      <c r="J189" s="86">
        <f t="shared" si="97"/>
        <v>842984.5</v>
      </c>
      <c r="K189" s="86">
        <f t="shared" si="97"/>
        <v>793564</v>
      </c>
      <c r="L189" s="86">
        <f t="shared" si="97"/>
        <v>425900</v>
      </c>
      <c r="M189" s="86">
        <f t="shared" si="97"/>
        <v>420900</v>
      </c>
      <c r="N189" s="86">
        <f t="shared" si="97"/>
        <v>392878</v>
      </c>
      <c r="O189" s="86">
        <f t="shared" si="97"/>
        <v>225795</v>
      </c>
      <c r="P189" s="86">
        <f t="shared" si="97"/>
        <v>110771</v>
      </c>
      <c r="Q189" s="86">
        <f t="shared" si="97"/>
        <v>60000</v>
      </c>
      <c r="R189" s="86">
        <f t="shared" si="97"/>
        <v>1617550.5</v>
      </c>
    </row>
    <row r="190" spans="1:19">
      <c r="A190" s="85"/>
      <c r="B190" s="52"/>
      <c r="C190" s="52"/>
      <c r="D190" s="52"/>
      <c r="E190" s="104" t="s">
        <v>51</v>
      </c>
      <c r="F190" s="86">
        <f>SUM(F203+F204+F205+F206+F207+F216)</f>
        <v>4293046</v>
      </c>
      <c r="G190" s="86">
        <f t="shared" ref="G190:R190" si="98">SUM(G203+G204+G205+G206+G207+G216)</f>
        <v>0</v>
      </c>
      <c r="H190" s="86">
        <f>SUM(H203+H204+[1]февраль!$MH$54167+H206+H207+H216)</f>
        <v>184000</v>
      </c>
      <c r="I190" s="86">
        <f t="shared" si="98"/>
        <v>297000</v>
      </c>
      <c r="J190" s="86">
        <f t="shared" si="98"/>
        <v>389000</v>
      </c>
      <c r="K190" s="86">
        <f t="shared" si="98"/>
        <v>415752</v>
      </c>
      <c r="L190" s="86">
        <f t="shared" si="98"/>
        <v>395000</v>
      </c>
      <c r="M190" s="86">
        <f t="shared" si="98"/>
        <v>370000</v>
      </c>
      <c r="N190" s="86">
        <f t="shared" si="98"/>
        <v>371000</v>
      </c>
      <c r="O190" s="86">
        <f t="shared" si="98"/>
        <v>167024</v>
      </c>
      <c r="P190" s="86">
        <f t="shared" si="98"/>
        <v>160000</v>
      </c>
      <c r="Q190" s="86">
        <f t="shared" si="98"/>
        <v>206526</v>
      </c>
      <c r="R190" s="86">
        <f t="shared" si="98"/>
        <v>1337744</v>
      </c>
    </row>
    <row r="191" spans="1:19" s="17" customFormat="1">
      <c r="A191" s="72"/>
      <c r="B191" s="3"/>
      <c r="C191" s="3"/>
      <c r="D191" s="3"/>
      <c r="E191" s="95" t="s">
        <v>43</v>
      </c>
      <c r="F191" s="87">
        <f>SUM(F192:F207)</f>
        <v>8851603</v>
      </c>
      <c r="G191" s="87">
        <f t="shared" ref="G191:R191" si="99">SUM(G192:G207)</f>
        <v>0</v>
      </c>
      <c r="H191" s="87">
        <f t="shared" si="99"/>
        <v>355381</v>
      </c>
      <c r="I191" s="87">
        <f t="shared" si="99"/>
        <v>529447</v>
      </c>
      <c r="J191" s="87">
        <f t="shared" si="99"/>
        <v>1050826</v>
      </c>
      <c r="K191" s="87">
        <f t="shared" si="99"/>
        <v>1088005</v>
      </c>
      <c r="L191" s="87">
        <f t="shared" si="99"/>
        <v>785900</v>
      </c>
      <c r="M191" s="87">
        <f t="shared" si="99"/>
        <v>760900</v>
      </c>
      <c r="N191" s="87">
        <f t="shared" si="99"/>
        <v>693878</v>
      </c>
      <c r="O191" s="87">
        <f t="shared" si="99"/>
        <v>325513</v>
      </c>
      <c r="P191" s="87">
        <f t="shared" si="99"/>
        <v>220000</v>
      </c>
      <c r="Q191" s="87">
        <f t="shared" si="99"/>
        <v>266526</v>
      </c>
      <c r="R191" s="87">
        <f t="shared" si="99"/>
        <v>2775227</v>
      </c>
    </row>
    <row r="192" spans="1:19" ht="45">
      <c r="A192" s="83"/>
      <c r="B192" s="88"/>
      <c r="C192" s="71"/>
      <c r="D192" s="71"/>
      <c r="E192" s="51" t="s">
        <v>292</v>
      </c>
      <c r="F192" s="45">
        <f>SUM(G192:R192)</f>
        <v>560201</v>
      </c>
      <c r="G192" s="45">
        <v>0</v>
      </c>
      <c r="H192" s="45">
        <v>0</v>
      </c>
      <c r="I192" s="45">
        <v>50000</v>
      </c>
      <c r="J192" s="45">
        <f>50000+112826</f>
        <v>162826</v>
      </c>
      <c r="K192" s="45">
        <v>100000</v>
      </c>
      <c r="L192" s="45">
        <v>100000</v>
      </c>
      <c r="M192" s="45">
        <v>100000</v>
      </c>
      <c r="N192" s="45">
        <f>100000-59122</f>
        <v>40878</v>
      </c>
      <c r="O192" s="112">
        <f>60201-6497-53704</f>
        <v>0</v>
      </c>
      <c r="P192" s="45">
        <v>0</v>
      </c>
      <c r="Q192" s="45">
        <v>0</v>
      </c>
      <c r="R192" s="112">
        <v>6497</v>
      </c>
      <c r="S192" s="49"/>
    </row>
    <row r="193" spans="1:19" ht="45">
      <c r="A193" s="83"/>
      <c r="B193" s="88"/>
      <c r="C193" s="71"/>
      <c r="D193" s="71"/>
      <c r="E193" s="51" t="s">
        <v>56</v>
      </c>
      <c r="F193" s="45">
        <f t="shared" ref="F193:F198" si="100">SUM(G193:R193)</f>
        <v>444579</v>
      </c>
      <c r="G193" s="45">
        <v>0</v>
      </c>
      <c r="H193" s="45">
        <v>0</v>
      </c>
      <c r="I193" s="45">
        <v>447</v>
      </c>
      <c r="J193" s="45">
        <v>0</v>
      </c>
      <c r="K193" s="45">
        <v>0</v>
      </c>
      <c r="L193" s="45">
        <v>0</v>
      </c>
      <c r="M193" s="45">
        <v>0</v>
      </c>
      <c r="N193" s="45">
        <v>0</v>
      </c>
      <c r="O193" s="45">
        <v>0</v>
      </c>
      <c r="P193" s="45">
        <v>0</v>
      </c>
      <c r="Q193" s="45">
        <v>0</v>
      </c>
      <c r="R193" s="45">
        <v>444132</v>
      </c>
      <c r="S193" s="49"/>
    </row>
    <row r="194" spans="1:19" ht="60">
      <c r="A194" s="83"/>
      <c r="B194" s="88"/>
      <c r="C194" s="71"/>
      <c r="D194" s="71"/>
      <c r="E194" s="51" t="s">
        <v>210</v>
      </c>
      <c r="F194" s="45">
        <f t="shared" si="100"/>
        <v>560335</v>
      </c>
      <c r="G194" s="45">
        <v>0</v>
      </c>
      <c r="H194" s="45">
        <v>0</v>
      </c>
      <c r="I194" s="45">
        <v>0</v>
      </c>
      <c r="J194" s="45">
        <v>60000</v>
      </c>
      <c r="K194" s="45">
        <v>60000</v>
      </c>
      <c r="L194" s="45">
        <v>60000</v>
      </c>
      <c r="M194" s="45">
        <v>60000</v>
      </c>
      <c r="N194" s="45">
        <v>60000</v>
      </c>
      <c r="O194" s="45">
        <v>60000</v>
      </c>
      <c r="P194" s="45">
        <v>60000</v>
      </c>
      <c r="Q194" s="45">
        <v>60000</v>
      </c>
      <c r="R194" s="45">
        <v>80335</v>
      </c>
      <c r="S194" s="49"/>
    </row>
    <row r="195" spans="1:19" ht="60">
      <c r="A195" s="83"/>
      <c r="B195" s="88"/>
      <c r="C195" s="71"/>
      <c r="D195" s="71"/>
      <c r="E195" s="51" t="s">
        <v>211</v>
      </c>
      <c r="F195" s="45">
        <f t="shared" si="100"/>
        <v>693829</v>
      </c>
      <c r="G195" s="45">
        <v>0</v>
      </c>
      <c r="H195" s="45">
        <v>0</v>
      </c>
      <c r="I195" s="45">
        <v>30000</v>
      </c>
      <c r="J195" s="45">
        <v>50000</v>
      </c>
      <c r="K195" s="45">
        <v>100000</v>
      </c>
      <c r="L195" s="45">
        <v>130000</v>
      </c>
      <c r="M195" s="45">
        <v>130000</v>
      </c>
      <c r="N195" s="45">
        <v>130000</v>
      </c>
      <c r="O195" s="45">
        <v>0</v>
      </c>
      <c r="P195" s="45">
        <v>0</v>
      </c>
      <c r="Q195" s="45">
        <v>0</v>
      </c>
      <c r="R195" s="45">
        <v>123829</v>
      </c>
      <c r="S195" s="49"/>
    </row>
    <row r="196" spans="1:19" ht="60">
      <c r="A196" s="83"/>
      <c r="B196" s="88"/>
      <c r="C196" s="71"/>
      <c r="D196" s="71"/>
      <c r="E196" s="51" t="s">
        <v>57</v>
      </c>
      <c r="F196" s="45">
        <f t="shared" si="100"/>
        <v>102916</v>
      </c>
      <c r="G196" s="45">
        <v>0</v>
      </c>
      <c r="H196" s="45">
        <v>0</v>
      </c>
      <c r="I196" s="45">
        <v>0</v>
      </c>
      <c r="J196" s="45">
        <v>5000</v>
      </c>
      <c r="K196" s="45">
        <v>5000</v>
      </c>
      <c r="L196" s="45">
        <v>8900</v>
      </c>
      <c r="M196" s="45">
        <v>8900</v>
      </c>
      <c r="N196" s="45">
        <v>0</v>
      </c>
      <c r="O196" s="45">
        <v>0</v>
      </c>
      <c r="P196" s="45">
        <v>0</v>
      </c>
      <c r="Q196" s="45">
        <v>0</v>
      </c>
      <c r="R196" s="45">
        <v>75116</v>
      </c>
      <c r="S196" s="49"/>
    </row>
    <row r="197" spans="1:19" ht="45">
      <c r="A197" s="83"/>
      <c r="B197" s="88"/>
      <c r="C197" s="71"/>
      <c r="D197" s="71"/>
      <c r="E197" s="51" t="s">
        <v>48</v>
      </c>
      <c r="F197" s="45">
        <f t="shared" si="100"/>
        <v>600000</v>
      </c>
      <c r="G197" s="45">
        <v>0</v>
      </c>
      <c r="H197" s="45">
        <v>75000</v>
      </c>
      <c r="I197" s="45">
        <v>75000</v>
      </c>
      <c r="J197" s="45">
        <v>75000</v>
      </c>
      <c r="K197" s="45">
        <v>75000</v>
      </c>
      <c r="L197" s="45">
        <v>75000</v>
      </c>
      <c r="M197" s="45">
        <v>75000</v>
      </c>
      <c r="N197" s="45">
        <v>75000</v>
      </c>
      <c r="O197" s="45">
        <v>75000</v>
      </c>
      <c r="P197" s="45">
        <v>0</v>
      </c>
      <c r="Q197" s="45">
        <v>0</v>
      </c>
      <c r="R197" s="45">
        <v>0</v>
      </c>
      <c r="S197" s="49"/>
    </row>
    <row r="198" spans="1:19" ht="30">
      <c r="A198" s="83"/>
      <c r="B198" s="88"/>
      <c r="C198" s="71"/>
      <c r="D198" s="71"/>
      <c r="E198" s="51" t="s">
        <v>212</v>
      </c>
      <c r="F198" s="45">
        <f t="shared" si="100"/>
        <v>540725</v>
      </c>
      <c r="G198" s="45">
        <v>0</v>
      </c>
      <c r="H198" s="45">
        <v>77000</v>
      </c>
      <c r="I198" s="45">
        <v>77000</v>
      </c>
      <c r="J198" s="45">
        <v>77000</v>
      </c>
      <c r="K198" s="45">
        <v>0</v>
      </c>
      <c r="L198" s="45">
        <v>0</v>
      </c>
      <c r="M198" s="45">
        <v>0</v>
      </c>
      <c r="N198" s="45">
        <v>0</v>
      </c>
      <c r="O198" s="45">
        <v>0</v>
      </c>
      <c r="P198" s="45">
        <v>0</v>
      </c>
      <c r="Q198" s="45">
        <v>0</v>
      </c>
      <c r="R198" s="45">
        <v>309725</v>
      </c>
      <c r="S198" s="49"/>
    </row>
    <row r="199" spans="1:19" ht="45">
      <c r="A199" s="83"/>
      <c r="B199" s="88"/>
      <c r="C199" s="71"/>
      <c r="D199" s="71"/>
      <c r="E199" s="51" t="s">
        <v>149</v>
      </c>
      <c r="F199" s="45">
        <f>SUM(G199:R199)</f>
        <v>198111</v>
      </c>
      <c r="G199" s="45">
        <v>0</v>
      </c>
      <c r="H199" s="45">
        <v>19381</v>
      </c>
      <c r="I199" s="45">
        <v>0</v>
      </c>
      <c r="J199" s="45">
        <v>0</v>
      </c>
      <c r="K199" s="45">
        <v>0</v>
      </c>
      <c r="L199" s="45">
        <v>0</v>
      </c>
      <c r="M199" s="45">
        <v>0</v>
      </c>
      <c r="N199" s="45">
        <v>0</v>
      </c>
      <c r="O199" s="45">
        <v>0</v>
      </c>
      <c r="P199" s="45">
        <v>0</v>
      </c>
      <c r="Q199" s="45">
        <v>0</v>
      </c>
      <c r="R199" s="45">
        <v>178730</v>
      </c>
      <c r="S199" s="49"/>
    </row>
    <row r="200" spans="1:19" ht="45">
      <c r="A200" s="83"/>
      <c r="B200" s="88"/>
      <c r="C200" s="71"/>
      <c r="D200" s="71"/>
      <c r="E200" s="51" t="s">
        <v>213</v>
      </c>
      <c r="F200" s="45">
        <f>SUM(G200:R200)</f>
        <v>309142</v>
      </c>
      <c r="G200" s="45">
        <v>0</v>
      </c>
      <c r="H200" s="45">
        <v>0</v>
      </c>
      <c r="I200" s="45">
        <v>0</v>
      </c>
      <c r="J200" s="45">
        <v>27000</v>
      </c>
      <c r="K200" s="45">
        <v>27000</v>
      </c>
      <c r="L200" s="45">
        <v>27000</v>
      </c>
      <c r="M200" s="45">
        <v>27000</v>
      </c>
      <c r="N200" s="45">
        <v>27000</v>
      </c>
      <c r="O200" s="45">
        <v>30513</v>
      </c>
      <c r="P200" s="45">
        <v>0</v>
      </c>
      <c r="Q200" s="45">
        <v>0</v>
      </c>
      <c r="R200" s="45">
        <v>143629</v>
      </c>
      <c r="S200" s="49"/>
    </row>
    <row r="201" spans="1:19" ht="45">
      <c r="A201" s="83"/>
      <c r="B201" s="88"/>
      <c r="C201" s="71"/>
      <c r="D201" s="71"/>
      <c r="E201" s="23" t="s">
        <v>214</v>
      </c>
      <c r="F201" s="45">
        <f>SUM(G201:R201)</f>
        <v>100743</v>
      </c>
      <c r="G201" s="45">
        <v>0</v>
      </c>
      <c r="H201" s="45">
        <v>0</v>
      </c>
      <c r="I201" s="45">
        <v>0</v>
      </c>
      <c r="J201" s="45">
        <v>5000</v>
      </c>
      <c r="K201" s="45">
        <v>5253</v>
      </c>
      <c r="L201" s="45">
        <v>0</v>
      </c>
      <c r="M201" s="45">
        <v>0</v>
      </c>
      <c r="N201" s="45">
        <v>0</v>
      </c>
      <c r="O201" s="45">
        <v>0</v>
      </c>
      <c r="P201" s="45">
        <v>0</v>
      </c>
      <c r="Q201" s="45">
        <v>0</v>
      </c>
      <c r="R201" s="45">
        <v>90490</v>
      </c>
      <c r="S201" s="49"/>
    </row>
    <row r="202" spans="1:19" ht="30">
      <c r="A202" s="83"/>
      <c r="B202" s="88"/>
      <c r="C202" s="71"/>
      <c r="D202" s="71"/>
      <c r="E202" s="23" t="s">
        <v>215</v>
      </c>
      <c r="F202" s="45">
        <f>SUM(G202:R202)</f>
        <v>500000</v>
      </c>
      <c r="G202" s="45">
        <v>0</v>
      </c>
      <c r="H202" s="45">
        <v>0</v>
      </c>
      <c r="I202" s="45">
        <v>0</v>
      </c>
      <c r="J202" s="45">
        <v>200000</v>
      </c>
      <c r="K202" s="45">
        <v>300000</v>
      </c>
      <c r="L202" s="45">
        <v>0</v>
      </c>
      <c r="M202" s="45">
        <v>0</v>
      </c>
      <c r="N202" s="45">
        <v>0</v>
      </c>
      <c r="O202" s="45">
        <v>0</v>
      </c>
      <c r="P202" s="45">
        <v>0</v>
      </c>
      <c r="Q202" s="45">
        <v>0</v>
      </c>
      <c r="R202" s="45">
        <v>0</v>
      </c>
      <c r="S202" s="49"/>
    </row>
    <row r="203" spans="1:19" s="56" customFormat="1" ht="45">
      <c r="A203" s="53"/>
      <c r="B203" s="53"/>
      <c r="C203" s="53"/>
      <c r="D203" s="53"/>
      <c r="E203" s="105" t="s">
        <v>46</v>
      </c>
      <c r="F203" s="54">
        <f>SUM(G203:R203)</f>
        <v>50000</v>
      </c>
      <c r="G203" s="54">
        <v>0</v>
      </c>
      <c r="H203" s="54">
        <v>0</v>
      </c>
      <c r="I203" s="57">
        <v>50000</v>
      </c>
      <c r="J203" s="57">
        <v>0</v>
      </c>
      <c r="K203" s="54">
        <v>0</v>
      </c>
      <c r="L203" s="54">
        <v>0</v>
      </c>
      <c r="M203" s="54">
        <v>0</v>
      </c>
      <c r="N203" s="54">
        <v>0</v>
      </c>
      <c r="O203" s="54">
        <v>0</v>
      </c>
      <c r="P203" s="54">
        <v>0</v>
      </c>
      <c r="Q203" s="54">
        <v>0</v>
      </c>
      <c r="R203" s="54">
        <v>0</v>
      </c>
      <c r="S203" s="55"/>
    </row>
    <row r="204" spans="1:19" s="56" customFormat="1" ht="45">
      <c r="A204" s="53"/>
      <c r="B204" s="53"/>
      <c r="C204" s="53"/>
      <c r="D204" s="53"/>
      <c r="E204" s="106" t="s">
        <v>136</v>
      </c>
      <c r="F204" s="54">
        <f t="shared" ref="F204:F207" si="101">SUM(G204:R204)</f>
        <v>2055358</v>
      </c>
      <c r="G204" s="54">
        <v>0</v>
      </c>
      <c r="H204" s="54">
        <v>60000</v>
      </c>
      <c r="I204" s="57">
        <v>160000</v>
      </c>
      <c r="J204" s="57">
        <v>160000</v>
      </c>
      <c r="K204" s="54">
        <v>160000</v>
      </c>
      <c r="L204" s="54">
        <v>160000</v>
      </c>
      <c r="M204" s="54">
        <v>160000</v>
      </c>
      <c r="N204" s="54">
        <v>160000</v>
      </c>
      <c r="O204" s="54">
        <v>100000</v>
      </c>
      <c r="P204" s="54">
        <v>100000</v>
      </c>
      <c r="Q204" s="54">
        <v>146526</v>
      </c>
      <c r="R204" s="54">
        <v>688832</v>
      </c>
      <c r="S204" s="55"/>
    </row>
    <row r="205" spans="1:19" s="56" customFormat="1" ht="45">
      <c r="A205" s="53"/>
      <c r="B205" s="53"/>
      <c r="C205" s="53"/>
      <c r="D205" s="53"/>
      <c r="E205" s="51" t="s">
        <v>218</v>
      </c>
      <c r="F205" s="54">
        <f t="shared" si="101"/>
        <v>1026468</v>
      </c>
      <c r="G205" s="54">
        <v>0</v>
      </c>
      <c r="H205" s="54">
        <v>0</v>
      </c>
      <c r="I205" s="57">
        <v>60000</v>
      </c>
      <c r="J205" s="57">
        <v>60000</v>
      </c>
      <c r="K205" s="54">
        <v>60000</v>
      </c>
      <c r="L205" s="54">
        <v>60000</v>
      </c>
      <c r="M205" s="54">
        <v>60000</v>
      </c>
      <c r="N205" s="54">
        <v>60000</v>
      </c>
      <c r="O205" s="54">
        <v>60000</v>
      </c>
      <c r="P205" s="54">
        <v>60000</v>
      </c>
      <c r="Q205" s="54">
        <v>60000</v>
      </c>
      <c r="R205" s="54">
        <v>486468</v>
      </c>
      <c r="S205" s="55"/>
    </row>
    <row r="206" spans="1:19" s="56" customFormat="1" ht="45">
      <c r="A206" s="53"/>
      <c r="B206" s="53"/>
      <c r="C206" s="53"/>
      <c r="D206" s="53"/>
      <c r="E206" s="51" t="s">
        <v>219</v>
      </c>
      <c r="F206" s="54">
        <f t="shared" si="101"/>
        <v>978444</v>
      </c>
      <c r="G206" s="54">
        <v>0</v>
      </c>
      <c r="H206" s="54">
        <v>64000</v>
      </c>
      <c r="I206" s="57">
        <v>17000</v>
      </c>
      <c r="J206" s="57">
        <v>139000</v>
      </c>
      <c r="K206" s="54">
        <v>165000</v>
      </c>
      <c r="L206" s="54">
        <v>165000</v>
      </c>
      <c r="M206" s="54">
        <v>140000</v>
      </c>
      <c r="N206" s="54">
        <v>141000</v>
      </c>
      <c r="O206" s="54">
        <v>0</v>
      </c>
      <c r="P206" s="54">
        <v>0</v>
      </c>
      <c r="Q206" s="54">
        <v>0</v>
      </c>
      <c r="R206" s="54">
        <v>147444</v>
      </c>
      <c r="S206" s="55"/>
    </row>
    <row r="207" spans="1:19" s="56" customFormat="1" ht="45">
      <c r="A207" s="53"/>
      <c r="B207" s="53"/>
      <c r="C207" s="53"/>
      <c r="D207" s="53"/>
      <c r="E207" s="51" t="s">
        <v>49</v>
      </c>
      <c r="F207" s="54">
        <f t="shared" si="101"/>
        <v>130752</v>
      </c>
      <c r="G207" s="54">
        <v>0</v>
      </c>
      <c r="H207" s="54">
        <v>60000</v>
      </c>
      <c r="I207" s="57">
        <v>10000</v>
      </c>
      <c r="J207" s="57">
        <v>30000</v>
      </c>
      <c r="K207" s="54">
        <v>30752</v>
      </c>
      <c r="L207" s="54">
        <v>0</v>
      </c>
      <c r="M207" s="54">
        <v>0</v>
      </c>
      <c r="N207" s="54">
        <v>0</v>
      </c>
      <c r="O207" s="54">
        <v>0</v>
      </c>
      <c r="P207" s="54">
        <v>0</v>
      </c>
      <c r="Q207" s="54">
        <v>0</v>
      </c>
      <c r="R207" s="54">
        <v>0</v>
      </c>
      <c r="S207" s="55"/>
    </row>
    <row r="208" spans="1:19">
      <c r="A208" s="83"/>
      <c r="B208" s="88"/>
      <c r="C208" s="71"/>
      <c r="D208" s="71"/>
      <c r="E208" s="107" t="s">
        <v>44</v>
      </c>
      <c r="F208" s="45">
        <f>SUM(F209:F211)</f>
        <v>687537</v>
      </c>
      <c r="G208" s="45">
        <f t="shared" ref="G208:R208" si="102">SUM(G209:G211)</f>
        <v>0</v>
      </c>
      <c r="H208" s="45">
        <f t="shared" si="102"/>
        <v>140000</v>
      </c>
      <c r="I208" s="45">
        <f t="shared" si="102"/>
        <v>100000</v>
      </c>
      <c r="J208" s="45">
        <f t="shared" si="102"/>
        <v>181158.5</v>
      </c>
      <c r="K208" s="45">
        <f t="shared" si="102"/>
        <v>101311</v>
      </c>
      <c r="L208" s="45">
        <f t="shared" si="102"/>
        <v>0</v>
      </c>
      <c r="M208" s="45">
        <f t="shared" si="102"/>
        <v>0</v>
      </c>
      <c r="N208" s="45">
        <f t="shared" si="102"/>
        <v>0</v>
      </c>
      <c r="O208" s="45">
        <f t="shared" si="102"/>
        <v>0</v>
      </c>
      <c r="P208" s="45">
        <f t="shared" si="102"/>
        <v>0</v>
      </c>
      <c r="Q208" s="45">
        <f t="shared" si="102"/>
        <v>0</v>
      </c>
      <c r="R208" s="45">
        <f t="shared" si="102"/>
        <v>165067.5</v>
      </c>
      <c r="S208" s="49"/>
    </row>
    <row r="209" spans="1:20">
      <c r="A209" s="83"/>
      <c r="B209" s="88"/>
      <c r="C209" s="71"/>
      <c r="D209" s="71"/>
      <c r="E209" s="51" t="s">
        <v>72</v>
      </c>
      <c r="F209" s="45">
        <f t="shared" ref="F209:F210" si="103">SUM(G209:R209)</f>
        <v>500000</v>
      </c>
      <c r="G209" s="45">
        <v>0</v>
      </c>
      <c r="H209" s="209">
        <v>140000</v>
      </c>
      <c r="I209" s="45">
        <v>100000</v>
      </c>
      <c r="J209" s="45">
        <v>100000</v>
      </c>
      <c r="K209" s="45">
        <v>95000</v>
      </c>
      <c r="L209" s="45">
        <v>0</v>
      </c>
      <c r="M209" s="45">
        <v>0</v>
      </c>
      <c r="N209" s="45">
        <v>0</v>
      </c>
      <c r="O209" s="45">
        <v>0</v>
      </c>
      <c r="P209" s="45">
        <v>0</v>
      </c>
      <c r="Q209" s="45">
        <v>0</v>
      </c>
      <c r="R209" s="45">
        <v>65000</v>
      </c>
      <c r="S209" s="49"/>
    </row>
    <row r="210" spans="1:20" ht="30">
      <c r="A210" s="83"/>
      <c r="B210" s="88"/>
      <c r="C210" s="71"/>
      <c r="D210" s="71"/>
      <c r="E210" s="51" t="s">
        <v>58</v>
      </c>
      <c r="F210" s="45">
        <f t="shared" si="103"/>
        <v>131226</v>
      </c>
      <c r="G210" s="45">
        <v>0</v>
      </c>
      <c r="H210" s="209">
        <v>0</v>
      </c>
      <c r="I210" s="45">
        <v>0</v>
      </c>
      <c r="J210" s="45">
        <v>31158.5</v>
      </c>
      <c r="K210" s="45">
        <v>0</v>
      </c>
      <c r="L210" s="45">
        <v>0</v>
      </c>
      <c r="M210" s="45">
        <v>0</v>
      </c>
      <c r="N210" s="45">
        <v>0</v>
      </c>
      <c r="O210" s="45">
        <v>0</v>
      </c>
      <c r="P210" s="45">
        <v>0</v>
      </c>
      <c r="Q210" s="45">
        <v>0</v>
      </c>
      <c r="R210" s="45">
        <f>131226-31158.5</f>
        <v>100067.5</v>
      </c>
      <c r="S210" s="49"/>
    </row>
    <row r="211" spans="1:20" ht="45">
      <c r="A211" s="83"/>
      <c r="B211" s="88"/>
      <c r="C211" s="71"/>
      <c r="D211" s="71"/>
      <c r="E211" s="51" t="s">
        <v>217</v>
      </c>
      <c r="F211" s="45">
        <f>SUM(G211:R211)</f>
        <v>56311</v>
      </c>
      <c r="G211" s="45">
        <v>0</v>
      </c>
      <c r="H211" s="209">
        <v>0</v>
      </c>
      <c r="I211" s="45">
        <v>0</v>
      </c>
      <c r="J211" s="45">
        <v>50000</v>
      </c>
      <c r="K211" s="45">
        <v>6311</v>
      </c>
      <c r="L211" s="45">
        <v>0</v>
      </c>
      <c r="M211" s="45">
        <v>0</v>
      </c>
      <c r="N211" s="45">
        <v>0</v>
      </c>
      <c r="O211" s="45">
        <v>0</v>
      </c>
      <c r="P211" s="45">
        <v>0</v>
      </c>
      <c r="Q211" s="45">
        <v>0</v>
      </c>
      <c r="R211" s="45">
        <v>0</v>
      </c>
      <c r="S211" s="49"/>
    </row>
    <row r="212" spans="1:20">
      <c r="A212" s="83"/>
      <c r="B212" s="88"/>
      <c r="C212" s="71"/>
      <c r="D212" s="71"/>
      <c r="E212" s="50" t="s">
        <v>24</v>
      </c>
      <c r="F212" s="45">
        <f>F213</f>
        <v>130771</v>
      </c>
      <c r="G212" s="45">
        <f t="shared" ref="G212:R212" si="104">G213</f>
        <v>0</v>
      </c>
      <c r="H212" s="45">
        <f t="shared" si="104"/>
        <v>0</v>
      </c>
      <c r="I212" s="45">
        <f t="shared" si="104"/>
        <v>0</v>
      </c>
      <c r="J212" s="45">
        <f t="shared" si="104"/>
        <v>0</v>
      </c>
      <c r="K212" s="45">
        <f t="shared" si="104"/>
        <v>0</v>
      </c>
      <c r="L212" s="45">
        <f t="shared" si="104"/>
        <v>0</v>
      </c>
      <c r="M212" s="45">
        <f t="shared" si="104"/>
        <v>0</v>
      </c>
      <c r="N212" s="45">
        <f t="shared" si="104"/>
        <v>40000</v>
      </c>
      <c r="O212" s="45">
        <f t="shared" si="104"/>
        <v>40000</v>
      </c>
      <c r="P212" s="45">
        <f t="shared" si="104"/>
        <v>50771</v>
      </c>
      <c r="Q212" s="45">
        <f t="shared" si="104"/>
        <v>0</v>
      </c>
      <c r="R212" s="45">
        <f t="shared" si="104"/>
        <v>0</v>
      </c>
      <c r="S212" s="49"/>
    </row>
    <row r="213" spans="1:20" ht="45">
      <c r="A213" s="83"/>
      <c r="B213" s="88"/>
      <c r="C213" s="71"/>
      <c r="D213" s="71"/>
      <c r="E213" s="23" t="s">
        <v>216</v>
      </c>
      <c r="F213" s="45">
        <f t="shared" ref="F213" si="105">SUM(G213:R213)</f>
        <v>130771</v>
      </c>
      <c r="G213" s="45">
        <v>0</v>
      </c>
      <c r="H213" s="45">
        <v>0</v>
      </c>
      <c r="I213" s="45">
        <v>0</v>
      </c>
      <c r="J213" s="45">
        <v>0</v>
      </c>
      <c r="K213" s="45">
        <v>0</v>
      </c>
      <c r="L213" s="45">
        <v>0</v>
      </c>
      <c r="M213" s="45">
        <v>0</v>
      </c>
      <c r="N213" s="45">
        <v>40000</v>
      </c>
      <c r="O213" s="45">
        <v>40000</v>
      </c>
      <c r="P213" s="45">
        <v>50771</v>
      </c>
      <c r="Q213" s="45">
        <v>0</v>
      </c>
      <c r="R213" s="45">
        <v>0</v>
      </c>
      <c r="S213" s="49"/>
      <c r="T213" s="16"/>
    </row>
    <row r="214" spans="1:20">
      <c r="A214" s="83"/>
      <c r="B214" s="88"/>
      <c r="C214" s="71"/>
      <c r="D214" s="71"/>
      <c r="E214" s="107" t="s">
        <v>25</v>
      </c>
      <c r="F214" s="45">
        <f>F215</f>
        <v>105282</v>
      </c>
      <c r="G214" s="45">
        <f t="shared" ref="G214:R214" si="106">G215</f>
        <v>0</v>
      </c>
      <c r="H214" s="45">
        <f t="shared" si="106"/>
        <v>0</v>
      </c>
      <c r="I214" s="45">
        <f t="shared" si="106"/>
        <v>0</v>
      </c>
      <c r="J214" s="45">
        <f t="shared" si="106"/>
        <v>0</v>
      </c>
      <c r="K214" s="45">
        <f t="shared" si="106"/>
        <v>20000</v>
      </c>
      <c r="L214" s="45">
        <f t="shared" si="106"/>
        <v>25000</v>
      </c>
      <c r="M214" s="45">
        <f t="shared" si="106"/>
        <v>20000</v>
      </c>
      <c r="N214" s="45">
        <f t="shared" si="106"/>
        <v>20000</v>
      </c>
      <c r="O214" s="45">
        <f t="shared" si="106"/>
        <v>20282</v>
      </c>
      <c r="P214" s="45">
        <f t="shared" si="106"/>
        <v>0</v>
      </c>
      <c r="Q214" s="45">
        <f t="shared" si="106"/>
        <v>0</v>
      </c>
      <c r="R214" s="45">
        <f t="shared" si="106"/>
        <v>0</v>
      </c>
      <c r="S214" s="49"/>
      <c r="T214" s="16"/>
    </row>
    <row r="215" spans="1:20" ht="45">
      <c r="A215" s="83"/>
      <c r="B215" s="88"/>
      <c r="C215" s="71"/>
      <c r="D215" s="71"/>
      <c r="E215" s="51" t="s">
        <v>66</v>
      </c>
      <c r="F215" s="45">
        <f t="shared" ref="F215" si="107">SUM(G215:R215)</f>
        <v>105282</v>
      </c>
      <c r="G215" s="45">
        <v>0</v>
      </c>
      <c r="H215" s="45">
        <v>0</v>
      </c>
      <c r="I215" s="45">
        <v>0</v>
      </c>
      <c r="J215" s="45">
        <v>0</v>
      </c>
      <c r="K215" s="45">
        <v>20000</v>
      </c>
      <c r="L215" s="45">
        <v>25000</v>
      </c>
      <c r="M215" s="45">
        <v>20000</v>
      </c>
      <c r="N215" s="45">
        <v>20000</v>
      </c>
      <c r="O215" s="45">
        <v>20282</v>
      </c>
      <c r="P215" s="45">
        <v>0</v>
      </c>
      <c r="Q215" s="45">
        <v>0</v>
      </c>
      <c r="R215" s="45">
        <v>0</v>
      </c>
      <c r="S215" s="49"/>
    </row>
    <row r="216" spans="1:20">
      <c r="A216" s="83"/>
      <c r="B216" s="88"/>
      <c r="C216" s="71"/>
      <c r="D216" s="71"/>
      <c r="E216" s="50" t="s">
        <v>18</v>
      </c>
      <c r="F216" s="57">
        <f>F217</f>
        <v>52024</v>
      </c>
      <c r="G216" s="57">
        <f t="shared" ref="G216:R216" si="108">G217</f>
        <v>0</v>
      </c>
      <c r="H216" s="57">
        <f t="shared" si="108"/>
        <v>0</v>
      </c>
      <c r="I216" s="57">
        <f t="shared" si="108"/>
        <v>0</v>
      </c>
      <c r="J216" s="57">
        <f t="shared" si="108"/>
        <v>0</v>
      </c>
      <c r="K216" s="57">
        <f t="shared" si="108"/>
        <v>0</v>
      </c>
      <c r="L216" s="57">
        <f t="shared" si="108"/>
        <v>10000</v>
      </c>
      <c r="M216" s="57">
        <f t="shared" si="108"/>
        <v>10000</v>
      </c>
      <c r="N216" s="57">
        <f t="shared" si="108"/>
        <v>10000</v>
      </c>
      <c r="O216" s="57">
        <f t="shared" si="108"/>
        <v>7024</v>
      </c>
      <c r="P216" s="57">
        <f t="shared" si="108"/>
        <v>0</v>
      </c>
      <c r="Q216" s="57">
        <f t="shared" si="108"/>
        <v>0</v>
      </c>
      <c r="R216" s="57">
        <f t="shared" si="108"/>
        <v>15000</v>
      </c>
      <c r="S216" s="49"/>
    </row>
    <row r="217" spans="1:20" s="38" customFormat="1" ht="45">
      <c r="A217" s="58"/>
      <c r="B217" s="58"/>
      <c r="C217" s="58"/>
      <c r="D217" s="58"/>
      <c r="E217" s="51" t="s">
        <v>220</v>
      </c>
      <c r="F217" s="54">
        <f t="shared" ref="F217" si="109">SUM(G217:R217)</f>
        <v>52024</v>
      </c>
      <c r="G217" s="44">
        <v>0</v>
      </c>
      <c r="H217" s="44">
        <v>0</v>
      </c>
      <c r="I217" s="44">
        <v>0</v>
      </c>
      <c r="J217" s="44">
        <v>0</v>
      </c>
      <c r="K217" s="44">
        <v>0</v>
      </c>
      <c r="L217" s="44">
        <v>10000</v>
      </c>
      <c r="M217" s="44">
        <v>10000</v>
      </c>
      <c r="N217" s="44">
        <v>10000</v>
      </c>
      <c r="O217" s="44">
        <v>7024</v>
      </c>
      <c r="P217" s="44">
        <v>0</v>
      </c>
      <c r="Q217" s="44">
        <v>0</v>
      </c>
      <c r="R217" s="44">
        <v>15000</v>
      </c>
    </row>
    <row r="218" spans="1:20" s="20" customFormat="1" ht="26.25" customHeight="1">
      <c r="A218" s="72"/>
      <c r="B218" s="84"/>
      <c r="C218" s="22" t="s">
        <v>17</v>
      </c>
      <c r="D218" s="22" t="s">
        <v>15</v>
      </c>
      <c r="E218" s="93" t="s">
        <v>27</v>
      </c>
      <c r="F218" s="80">
        <f>F219</f>
        <v>4656832</v>
      </c>
      <c r="G218" s="80">
        <f t="shared" ref="G218:R218" si="110">G219</f>
        <v>0</v>
      </c>
      <c r="H218" s="80">
        <f t="shared" si="110"/>
        <v>227576</v>
      </c>
      <c r="I218" s="77">
        <f t="shared" si="110"/>
        <v>251696</v>
      </c>
      <c r="J218" s="80">
        <f t="shared" si="110"/>
        <v>80700</v>
      </c>
      <c r="K218" s="80">
        <f t="shared" si="110"/>
        <v>231203</v>
      </c>
      <c r="L218" s="80">
        <f t="shared" si="110"/>
        <v>333775.5</v>
      </c>
      <c r="M218" s="80">
        <f t="shared" si="110"/>
        <v>330600.3</v>
      </c>
      <c r="N218" s="80">
        <f t="shared" si="110"/>
        <v>290377.3</v>
      </c>
      <c r="O218" s="80">
        <f t="shared" si="110"/>
        <v>308270.3</v>
      </c>
      <c r="P218" s="80">
        <f t="shared" si="110"/>
        <v>406700.3</v>
      </c>
      <c r="Q218" s="80">
        <f t="shared" si="110"/>
        <v>347928.3</v>
      </c>
      <c r="R218" s="80">
        <f t="shared" si="110"/>
        <v>1848005</v>
      </c>
    </row>
    <row r="219" spans="1:20" s="20" customFormat="1" ht="30">
      <c r="A219" s="72"/>
      <c r="B219" s="84"/>
      <c r="C219" s="22" t="s">
        <v>15</v>
      </c>
      <c r="D219" s="22" t="s">
        <v>33</v>
      </c>
      <c r="E219" s="92" t="s">
        <v>34</v>
      </c>
      <c r="F219" s="80">
        <f>F220+F262+F266+F268+F272+F274+F279+F281</f>
        <v>4656832</v>
      </c>
      <c r="G219" s="80">
        <f t="shared" ref="G219:R219" si="111">G220+G262+G266+G268+G272+G274+G279+G281</f>
        <v>0</v>
      </c>
      <c r="H219" s="80">
        <f t="shared" si="111"/>
        <v>227576</v>
      </c>
      <c r="I219" s="80">
        <f t="shared" si="111"/>
        <v>251696</v>
      </c>
      <c r="J219" s="80">
        <f t="shared" si="111"/>
        <v>80700</v>
      </c>
      <c r="K219" s="80">
        <f t="shared" si="111"/>
        <v>231203</v>
      </c>
      <c r="L219" s="80">
        <f t="shared" si="111"/>
        <v>333775.5</v>
      </c>
      <c r="M219" s="80">
        <f t="shared" si="111"/>
        <v>330600.3</v>
      </c>
      <c r="N219" s="80">
        <f t="shared" si="111"/>
        <v>290377.3</v>
      </c>
      <c r="O219" s="80">
        <f t="shared" si="111"/>
        <v>308270.3</v>
      </c>
      <c r="P219" s="80">
        <f t="shared" si="111"/>
        <v>406700.3</v>
      </c>
      <c r="Q219" s="80">
        <f t="shared" si="111"/>
        <v>347928.3</v>
      </c>
      <c r="R219" s="80">
        <f t="shared" si="111"/>
        <v>1848005</v>
      </c>
    </row>
    <row r="220" spans="1:20" s="24" customFormat="1" ht="15.75">
      <c r="A220" s="72"/>
      <c r="B220" s="84"/>
      <c r="C220" s="22"/>
      <c r="D220" s="22"/>
      <c r="E220" s="95" t="s">
        <v>43</v>
      </c>
      <c r="F220" s="80">
        <f>SUM(F221:F261)</f>
        <v>3309027</v>
      </c>
      <c r="G220" s="80">
        <f t="shared" ref="G220:R220" si="112">SUM(G221:G261)</f>
        <v>0</v>
      </c>
      <c r="H220" s="80">
        <f t="shared" si="112"/>
        <v>227576</v>
      </c>
      <c r="I220" s="77">
        <f t="shared" si="112"/>
        <v>251696</v>
      </c>
      <c r="J220" s="80">
        <f t="shared" si="112"/>
        <v>69000</v>
      </c>
      <c r="K220" s="80">
        <f t="shared" si="112"/>
        <v>76000</v>
      </c>
      <c r="L220" s="80">
        <f t="shared" si="112"/>
        <v>76988</v>
      </c>
      <c r="M220" s="80">
        <f t="shared" si="112"/>
        <v>64000</v>
      </c>
      <c r="N220" s="80">
        <f t="shared" si="112"/>
        <v>64000</v>
      </c>
      <c r="O220" s="80">
        <f t="shared" si="112"/>
        <v>120497</v>
      </c>
      <c r="P220" s="80">
        <f t="shared" si="112"/>
        <v>261000</v>
      </c>
      <c r="Q220" s="80">
        <f t="shared" si="112"/>
        <v>264595</v>
      </c>
      <c r="R220" s="80">
        <f t="shared" si="112"/>
        <v>1833675</v>
      </c>
    </row>
    <row r="221" spans="1:20" s="24" customFormat="1" ht="60">
      <c r="A221" s="72"/>
      <c r="B221" s="84"/>
      <c r="C221" s="22"/>
      <c r="D221" s="22"/>
      <c r="E221" s="73" t="s">
        <v>134</v>
      </c>
      <c r="F221" s="80">
        <f>SUM(G221:R221)</f>
        <v>29661</v>
      </c>
      <c r="G221" s="80"/>
      <c r="H221" s="80"/>
      <c r="I221" s="77"/>
      <c r="J221" s="80"/>
      <c r="K221" s="80"/>
      <c r="L221" s="80"/>
      <c r="M221" s="80"/>
      <c r="N221" s="80"/>
      <c r="O221" s="80"/>
      <c r="P221" s="80"/>
      <c r="Q221" s="80"/>
      <c r="R221" s="80">
        <v>29661</v>
      </c>
    </row>
    <row r="222" spans="1:20" s="24" customFormat="1" ht="30">
      <c r="A222" s="72"/>
      <c r="B222" s="84"/>
      <c r="C222" s="22"/>
      <c r="D222" s="22"/>
      <c r="E222" s="73" t="s">
        <v>135</v>
      </c>
      <c r="F222" s="80">
        <f t="shared" ref="F222:F261" si="113">SUM(G222:R222)</f>
        <v>333921</v>
      </c>
      <c r="G222" s="80"/>
      <c r="H222" s="80"/>
      <c r="I222" s="77"/>
      <c r="J222" s="80">
        <v>25000</v>
      </c>
      <c r="K222" s="80">
        <v>30000</v>
      </c>
      <c r="L222" s="80">
        <v>39000</v>
      </c>
      <c r="M222" s="80">
        <v>39000</v>
      </c>
      <c r="N222" s="80">
        <v>39000</v>
      </c>
      <c r="O222" s="80">
        <v>39000</v>
      </c>
      <c r="P222" s="80">
        <v>39000</v>
      </c>
      <c r="Q222" s="80">
        <v>39000</v>
      </c>
      <c r="R222" s="80">
        <v>44921</v>
      </c>
    </row>
    <row r="223" spans="1:20" s="24" customFormat="1" ht="45">
      <c r="A223" s="72"/>
      <c r="B223" s="84"/>
      <c r="C223" s="22"/>
      <c r="D223" s="22"/>
      <c r="E223" s="73" t="s">
        <v>136</v>
      </c>
      <c r="F223" s="80">
        <f t="shared" si="113"/>
        <v>278857</v>
      </c>
      <c r="G223" s="80"/>
      <c r="H223" s="80"/>
      <c r="I223" s="77"/>
      <c r="J223" s="80"/>
      <c r="K223" s="80"/>
      <c r="L223" s="80"/>
      <c r="M223" s="80"/>
      <c r="N223" s="80"/>
      <c r="O223" s="80"/>
      <c r="P223" s="80"/>
      <c r="Q223" s="80"/>
      <c r="R223" s="80">
        <v>278857</v>
      </c>
    </row>
    <row r="224" spans="1:20" s="24" customFormat="1" ht="30">
      <c r="A224" s="72"/>
      <c r="B224" s="84"/>
      <c r="C224" s="22"/>
      <c r="D224" s="22"/>
      <c r="E224" s="73" t="s">
        <v>137</v>
      </c>
      <c r="F224" s="80">
        <f t="shared" si="113"/>
        <v>664263</v>
      </c>
      <c r="G224" s="80"/>
      <c r="H224" s="80">
        <v>150000</v>
      </c>
      <c r="I224" s="77"/>
      <c r="J224" s="80"/>
      <c r="K224" s="80"/>
      <c r="L224" s="80"/>
      <c r="M224" s="80"/>
      <c r="N224" s="80"/>
      <c r="O224" s="111">
        <f>50000+6497</f>
        <v>56497</v>
      </c>
      <c r="P224" s="80">
        <v>197000</v>
      </c>
      <c r="Q224" s="80">
        <v>197000</v>
      </c>
      <c r="R224" s="111">
        <f>220263-6497-150000</f>
        <v>63766</v>
      </c>
    </row>
    <row r="225" spans="1:18" s="24" customFormat="1" ht="45">
      <c r="A225" s="72"/>
      <c r="B225" s="84"/>
      <c r="C225" s="22"/>
      <c r="D225" s="22"/>
      <c r="E225" s="73" t="s">
        <v>138</v>
      </c>
      <c r="F225" s="80">
        <f t="shared" si="113"/>
        <v>37787</v>
      </c>
      <c r="G225" s="80"/>
      <c r="H225" s="80"/>
      <c r="I225" s="77"/>
      <c r="J225" s="80">
        <v>10000</v>
      </c>
      <c r="K225" s="80">
        <v>20000</v>
      </c>
      <c r="L225" s="80">
        <v>7787</v>
      </c>
      <c r="M225" s="80"/>
      <c r="N225" s="80"/>
      <c r="O225" s="80"/>
      <c r="P225" s="80"/>
      <c r="Q225" s="80"/>
      <c r="R225" s="80"/>
    </row>
    <row r="226" spans="1:18" s="24" customFormat="1" ht="75">
      <c r="A226" s="72"/>
      <c r="B226" s="84"/>
      <c r="C226" s="22"/>
      <c r="D226" s="22"/>
      <c r="E226" s="73" t="s">
        <v>139</v>
      </c>
      <c r="F226" s="80">
        <f t="shared" si="113"/>
        <v>16394</v>
      </c>
      <c r="G226" s="80"/>
      <c r="H226" s="80"/>
      <c r="I226" s="77"/>
      <c r="J226" s="80"/>
      <c r="K226" s="80"/>
      <c r="L226" s="80"/>
      <c r="M226" s="80"/>
      <c r="N226" s="80"/>
      <c r="O226" s="80"/>
      <c r="P226" s="80"/>
      <c r="Q226" s="80"/>
      <c r="R226" s="80">
        <v>16394</v>
      </c>
    </row>
    <row r="227" spans="1:18" s="24" customFormat="1" ht="75">
      <c r="A227" s="72"/>
      <c r="B227" s="84"/>
      <c r="C227" s="22"/>
      <c r="D227" s="22"/>
      <c r="E227" s="73" t="s">
        <v>140</v>
      </c>
      <c r="F227" s="80">
        <f t="shared" si="113"/>
        <v>128872</v>
      </c>
      <c r="G227" s="80"/>
      <c r="H227" s="80"/>
      <c r="I227" s="77"/>
      <c r="J227" s="80">
        <v>10000</v>
      </c>
      <c r="K227" s="80">
        <v>10000</v>
      </c>
      <c r="L227" s="80">
        <v>15000</v>
      </c>
      <c r="M227" s="80">
        <v>15000</v>
      </c>
      <c r="N227" s="80">
        <v>15000</v>
      </c>
      <c r="O227" s="80">
        <v>15000</v>
      </c>
      <c r="P227" s="80">
        <v>15000</v>
      </c>
      <c r="Q227" s="80">
        <v>15000</v>
      </c>
      <c r="R227" s="80">
        <v>18872</v>
      </c>
    </row>
    <row r="228" spans="1:18" s="24" customFormat="1" ht="45">
      <c r="A228" s="72"/>
      <c r="B228" s="84"/>
      <c r="C228" s="22"/>
      <c r="D228" s="22"/>
      <c r="E228" s="73" t="s">
        <v>47</v>
      </c>
      <c r="F228" s="80">
        <f t="shared" si="113"/>
        <v>65197</v>
      </c>
      <c r="G228" s="80"/>
      <c r="H228" s="80"/>
      <c r="I228" s="77">
        <v>65197</v>
      </c>
      <c r="J228" s="80"/>
      <c r="K228" s="80"/>
      <c r="L228" s="80"/>
      <c r="M228" s="80"/>
      <c r="N228" s="80"/>
      <c r="O228" s="80"/>
      <c r="P228" s="80"/>
      <c r="Q228" s="80"/>
      <c r="R228" s="80"/>
    </row>
    <row r="229" spans="1:18" s="24" customFormat="1" ht="60">
      <c r="A229" s="72"/>
      <c r="B229" s="84"/>
      <c r="C229" s="22"/>
      <c r="D229" s="22"/>
      <c r="E229" s="73" t="s">
        <v>141</v>
      </c>
      <c r="F229" s="80">
        <f t="shared" si="113"/>
        <v>120069</v>
      </c>
      <c r="G229" s="80"/>
      <c r="H229" s="80"/>
      <c r="I229" s="77">
        <v>120069</v>
      </c>
      <c r="J229" s="80"/>
      <c r="K229" s="80"/>
      <c r="L229" s="80"/>
      <c r="M229" s="80"/>
      <c r="N229" s="80"/>
      <c r="O229" s="80"/>
      <c r="P229" s="80"/>
      <c r="Q229" s="80"/>
      <c r="R229" s="80"/>
    </row>
    <row r="230" spans="1:18" s="24" customFormat="1" ht="45">
      <c r="A230" s="72"/>
      <c r="B230" s="84"/>
      <c r="C230" s="22"/>
      <c r="D230" s="22"/>
      <c r="E230" s="73" t="s">
        <v>142</v>
      </c>
      <c r="F230" s="80">
        <f t="shared" si="113"/>
        <v>57797</v>
      </c>
      <c r="G230" s="80"/>
      <c r="H230" s="80"/>
      <c r="I230" s="77"/>
      <c r="J230" s="80"/>
      <c r="K230" s="80"/>
      <c r="L230" s="80"/>
      <c r="M230" s="80"/>
      <c r="N230" s="80"/>
      <c r="O230" s="80"/>
      <c r="P230" s="80"/>
      <c r="Q230" s="80"/>
      <c r="R230" s="80">
        <v>57797</v>
      </c>
    </row>
    <row r="231" spans="1:18" s="24" customFormat="1" ht="60">
      <c r="A231" s="72"/>
      <c r="B231" s="84"/>
      <c r="C231" s="22"/>
      <c r="D231" s="22"/>
      <c r="E231" s="73" t="s">
        <v>143</v>
      </c>
      <c r="F231" s="80">
        <f t="shared" si="113"/>
        <v>50313</v>
      </c>
      <c r="G231" s="80"/>
      <c r="H231" s="80"/>
      <c r="I231" s="77"/>
      <c r="J231" s="80"/>
      <c r="K231" s="80"/>
      <c r="L231" s="80"/>
      <c r="M231" s="80"/>
      <c r="N231" s="80"/>
      <c r="O231" s="80"/>
      <c r="P231" s="80"/>
      <c r="Q231" s="80"/>
      <c r="R231" s="80">
        <v>50313</v>
      </c>
    </row>
    <row r="232" spans="1:18" s="24" customFormat="1" ht="45">
      <c r="A232" s="72"/>
      <c r="B232" s="84"/>
      <c r="C232" s="22"/>
      <c r="D232" s="22"/>
      <c r="E232" s="73" t="s">
        <v>49</v>
      </c>
      <c r="F232" s="80">
        <f t="shared" si="113"/>
        <v>25199</v>
      </c>
      <c r="G232" s="80"/>
      <c r="H232" s="80"/>
      <c r="I232" s="77"/>
      <c r="J232" s="80"/>
      <c r="K232" s="80"/>
      <c r="L232" s="80"/>
      <c r="M232" s="80"/>
      <c r="N232" s="80"/>
      <c r="O232" s="80"/>
      <c r="P232" s="80"/>
      <c r="Q232" s="80"/>
      <c r="R232" s="80">
        <v>25199</v>
      </c>
    </row>
    <row r="233" spans="1:18" s="24" customFormat="1" ht="45">
      <c r="A233" s="72"/>
      <c r="B233" s="84"/>
      <c r="C233" s="22"/>
      <c r="D233" s="22"/>
      <c r="E233" s="73" t="s">
        <v>144</v>
      </c>
      <c r="F233" s="80">
        <f t="shared" si="113"/>
        <v>4284</v>
      </c>
      <c r="G233" s="80"/>
      <c r="H233" s="80"/>
      <c r="I233" s="77"/>
      <c r="J233" s="80"/>
      <c r="K233" s="80"/>
      <c r="L233" s="80"/>
      <c r="M233" s="80"/>
      <c r="N233" s="80"/>
      <c r="O233" s="80"/>
      <c r="P233" s="80"/>
      <c r="Q233" s="80"/>
      <c r="R233" s="80">
        <v>4284</v>
      </c>
    </row>
    <row r="234" spans="1:18" s="24" customFormat="1" ht="45">
      <c r="A234" s="72"/>
      <c r="B234" s="84"/>
      <c r="C234" s="22"/>
      <c r="D234" s="22"/>
      <c r="E234" s="73" t="s">
        <v>145</v>
      </c>
      <c r="F234" s="80">
        <f t="shared" si="113"/>
        <v>40657</v>
      </c>
      <c r="G234" s="80"/>
      <c r="H234" s="80"/>
      <c r="I234" s="77"/>
      <c r="J234" s="80"/>
      <c r="K234" s="80"/>
      <c r="L234" s="80"/>
      <c r="M234" s="80"/>
      <c r="N234" s="80"/>
      <c r="O234" s="80"/>
      <c r="P234" s="80"/>
      <c r="Q234" s="80"/>
      <c r="R234" s="80">
        <v>40657</v>
      </c>
    </row>
    <row r="235" spans="1:18" s="24" customFormat="1" ht="45">
      <c r="A235" s="72"/>
      <c r="B235" s="84"/>
      <c r="C235" s="22"/>
      <c r="D235" s="22"/>
      <c r="E235" s="73" t="s">
        <v>146</v>
      </c>
      <c r="F235" s="80">
        <f t="shared" si="113"/>
        <v>50000</v>
      </c>
      <c r="G235" s="80"/>
      <c r="H235" s="80"/>
      <c r="I235" s="77"/>
      <c r="J235" s="80"/>
      <c r="K235" s="80"/>
      <c r="L235" s="80"/>
      <c r="M235" s="80"/>
      <c r="N235" s="80"/>
      <c r="O235" s="80"/>
      <c r="P235" s="80"/>
      <c r="Q235" s="80"/>
      <c r="R235" s="80">
        <v>50000</v>
      </c>
    </row>
    <row r="236" spans="1:18" s="24" customFormat="1" ht="45">
      <c r="A236" s="72"/>
      <c r="B236" s="84"/>
      <c r="C236" s="22"/>
      <c r="D236" s="22"/>
      <c r="E236" s="73" t="s">
        <v>147</v>
      </c>
      <c r="F236" s="80">
        <f t="shared" si="113"/>
        <v>102367</v>
      </c>
      <c r="G236" s="80"/>
      <c r="H236" s="80"/>
      <c r="I236" s="77"/>
      <c r="J236" s="80"/>
      <c r="K236" s="80"/>
      <c r="L236" s="80"/>
      <c r="M236" s="80"/>
      <c r="N236" s="80"/>
      <c r="O236" s="80"/>
      <c r="P236" s="80"/>
      <c r="Q236" s="80"/>
      <c r="R236" s="80">
        <v>102367</v>
      </c>
    </row>
    <row r="237" spans="1:18" s="24" customFormat="1" ht="45">
      <c r="A237" s="72"/>
      <c r="B237" s="84"/>
      <c r="C237" s="22"/>
      <c r="D237" s="22"/>
      <c r="E237" s="73" t="s">
        <v>148</v>
      </c>
      <c r="F237" s="80">
        <f t="shared" si="113"/>
        <v>68595</v>
      </c>
      <c r="G237" s="80"/>
      <c r="H237" s="80"/>
      <c r="I237" s="77"/>
      <c r="J237" s="80">
        <v>5000</v>
      </c>
      <c r="K237" s="80">
        <v>5000</v>
      </c>
      <c r="L237" s="80">
        <v>10000</v>
      </c>
      <c r="M237" s="80">
        <v>10000</v>
      </c>
      <c r="N237" s="80">
        <v>10000</v>
      </c>
      <c r="O237" s="80">
        <v>10000</v>
      </c>
      <c r="P237" s="80">
        <v>10000</v>
      </c>
      <c r="Q237" s="80">
        <v>8595</v>
      </c>
      <c r="R237" s="80"/>
    </row>
    <row r="238" spans="1:18" s="24" customFormat="1" ht="45">
      <c r="A238" s="72"/>
      <c r="B238" s="84"/>
      <c r="C238" s="22"/>
      <c r="D238" s="22"/>
      <c r="E238" s="73" t="s">
        <v>149</v>
      </c>
      <c r="F238" s="80">
        <f t="shared" si="113"/>
        <v>20123</v>
      </c>
      <c r="G238" s="80"/>
      <c r="H238" s="80"/>
      <c r="I238" s="77"/>
      <c r="J238" s="80"/>
      <c r="K238" s="80"/>
      <c r="L238" s="80"/>
      <c r="M238" s="80"/>
      <c r="N238" s="80"/>
      <c r="O238" s="80"/>
      <c r="P238" s="80"/>
      <c r="Q238" s="80"/>
      <c r="R238" s="80">
        <v>20123</v>
      </c>
    </row>
    <row r="239" spans="1:18" s="24" customFormat="1" ht="45">
      <c r="A239" s="72"/>
      <c r="B239" s="84"/>
      <c r="C239" s="22"/>
      <c r="D239" s="22"/>
      <c r="E239" s="73" t="s">
        <v>150</v>
      </c>
      <c r="F239" s="80">
        <f t="shared" si="113"/>
        <v>11738</v>
      </c>
      <c r="G239" s="80"/>
      <c r="H239" s="80"/>
      <c r="I239" s="77"/>
      <c r="J239" s="80"/>
      <c r="K239" s="80"/>
      <c r="L239" s="80"/>
      <c r="M239" s="80"/>
      <c r="N239" s="80"/>
      <c r="O239" s="80"/>
      <c r="P239" s="80"/>
      <c r="Q239" s="80"/>
      <c r="R239" s="80">
        <v>11738</v>
      </c>
    </row>
    <row r="240" spans="1:18" s="24" customFormat="1" ht="30">
      <c r="A240" s="72"/>
      <c r="B240" s="84"/>
      <c r="C240" s="22"/>
      <c r="D240" s="22"/>
      <c r="E240" s="73" t="s">
        <v>151</v>
      </c>
      <c r="F240" s="80">
        <f t="shared" si="113"/>
        <v>405353</v>
      </c>
      <c r="G240" s="80"/>
      <c r="H240" s="80"/>
      <c r="I240" s="77"/>
      <c r="J240" s="80"/>
      <c r="K240" s="80"/>
      <c r="L240" s="80"/>
      <c r="M240" s="80"/>
      <c r="N240" s="80"/>
      <c r="O240" s="80"/>
      <c r="P240" s="80"/>
      <c r="Q240" s="80"/>
      <c r="R240" s="80">
        <v>405353</v>
      </c>
    </row>
    <row r="241" spans="1:18" s="24" customFormat="1" ht="30">
      <c r="A241" s="72"/>
      <c r="B241" s="84"/>
      <c r="C241" s="22"/>
      <c r="D241" s="22"/>
      <c r="E241" s="73" t="s">
        <v>152</v>
      </c>
      <c r="F241" s="80">
        <f t="shared" si="113"/>
        <v>20455</v>
      </c>
      <c r="G241" s="80"/>
      <c r="H241" s="80">
        <v>20455</v>
      </c>
      <c r="I241" s="77"/>
      <c r="J241" s="80"/>
      <c r="K241" s="80"/>
      <c r="L241" s="80"/>
      <c r="M241" s="80"/>
      <c r="N241" s="80"/>
      <c r="O241" s="80"/>
      <c r="P241" s="80"/>
      <c r="Q241" s="80"/>
      <c r="R241" s="80"/>
    </row>
    <row r="242" spans="1:18" s="24" customFormat="1" ht="45">
      <c r="A242" s="72"/>
      <c r="B242" s="84"/>
      <c r="C242" s="22"/>
      <c r="D242" s="22"/>
      <c r="E242" s="73" t="s">
        <v>153</v>
      </c>
      <c r="F242" s="80">
        <f t="shared" si="113"/>
        <v>46546</v>
      </c>
      <c r="G242" s="80"/>
      <c r="H242" s="80">
        <v>10000</v>
      </c>
      <c r="I242" s="77">
        <v>10000</v>
      </c>
      <c r="J242" s="80">
        <v>10000</v>
      </c>
      <c r="K242" s="80"/>
      <c r="L242" s="80"/>
      <c r="M242" s="80"/>
      <c r="N242" s="80"/>
      <c r="O242" s="80"/>
      <c r="P242" s="80"/>
      <c r="Q242" s="80"/>
      <c r="R242" s="80">
        <v>16546</v>
      </c>
    </row>
    <row r="243" spans="1:18" s="24" customFormat="1" ht="45">
      <c r="A243" s="72"/>
      <c r="B243" s="84"/>
      <c r="C243" s="22"/>
      <c r="D243" s="22"/>
      <c r="E243" s="73" t="s">
        <v>154</v>
      </c>
      <c r="F243" s="80">
        <f t="shared" si="113"/>
        <v>12764</v>
      </c>
      <c r="G243" s="80"/>
      <c r="H243" s="80"/>
      <c r="I243" s="77"/>
      <c r="J243" s="80"/>
      <c r="K243" s="80"/>
      <c r="L243" s="80"/>
      <c r="M243" s="80"/>
      <c r="N243" s="80"/>
      <c r="O243" s="80"/>
      <c r="P243" s="80"/>
      <c r="Q243" s="80"/>
      <c r="R243" s="80">
        <v>12764</v>
      </c>
    </row>
    <row r="244" spans="1:18" s="24" customFormat="1" ht="45">
      <c r="A244" s="72"/>
      <c r="B244" s="84"/>
      <c r="C244" s="22"/>
      <c r="D244" s="22"/>
      <c r="E244" s="73" t="s">
        <v>155</v>
      </c>
      <c r="F244" s="80">
        <f t="shared" si="113"/>
        <v>30548</v>
      </c>
      <c r="G244" s="80"/>
      <c r="H244" s="80"/>
      <c r="I244" s="77"/>
      <c r="J244" s="80"/>
      <c r="K244" s="80"/>
      <c r="L244" s="80"/>
      <c r="M244" s="80"/>
      <c r="N244" s="80"/>
      <c r="O244" s="80"/>
      <c r="P244" s="80"/>
      <c r="Q244" s="80"/>
      <c r="R244" s="80">
        <v>30548</v>
      </c>
    </row>
    <row r="245" spans="1:18" s="24" customFormat="1" ht="45">
      <c r="A245" s="72"/>
      <c r="B245" s="84"/>
      <c r="C245" s="22"/>
      <c r="D245" s="22"/>
      <c r="E245" s="73" t="s">
        <v>156</v>
      </c>
      <c r="F245" s="80">
        <f t="shared" si="113"/>
        <v>20083</v>
      </c>
      <c r="G245" s="80"/>
      <c r="H245" s="80"/>
      <c r="I245" s="77"/>
      <c r="J245" s="80"/>
      <c r="K245" s="80"/>
      <c r="L245" s="80"/>
      <c r="M245" s="80"/>
      <c r="N245" s="80"/>
      <c r="O245" s="80"/>
      <c r="P245" s="80"/>
      <c r="Q245" s="80"/>
      <c r="R245" s="80">
        <v>20083</v>
      </c>
    </row>
    <row r="246" spans="1:18" s="24" customFormat="1" ht="30">
      <c r="A246" s="72"/>
      <c r="B246" s="84"/>
      <c r="C246" s="22"/>
      <c r="D246" s="22"/>
      <c r="E246" s="73" t="s">
        <v>157</v>
      </c>
      <c r="F246" s="80">
        <f t="shared" si="113"/>
        <v>283856</v>
      </c>
      <c r="G246" s="80"/>
      <c r="H246" s="80"/>
      <c r="I246" s="77"/>
      <c r="J246" s="80"/>
      <c r="K246" s="80"/>
      <c r="L246" s="80"/>
      <c r="M246" s="80"/>
      <c r="N246" s="80"/>
      <c r="O246" s="80"/>
      <c r="P246" s="80"/>
      <c r="Q246" s="80"/>
      <c r="R246" s="80">
        <v>283856</v>
      </c>
    </row>
    <row r="247" spans="1:18" s="24" customFormat="1" ht="45">
      <c r="A247" s="72"/>
      <c r="B247" s="84"/>
      <c r="C247" s="22"/>
      <c r="D247" s="22"/>
      <c r="E247" s="73" t="s">
        <v>158</v>
      </c>
      <c r="F247" s="80">
        <f t="shared" si="113"/>
        <v>36800</v>
      </c>
      <c r="G247" s="80"/>
      <c r="H247" s="80"/>
      <c r="I247" s="77"/>
      <c r="J247" s="80"/>
      <c r="K247" s="80"/>
      <c r="L247" s="80"/>
      <c r="M247" s="80"/>
      <c r="N247" s="80"/>
      <c r="O247" s="80"/>
      <c r="P247" s="80"/>
      <c r="Q247" s="80"/>
      <c r="R247" s="80">
        <v>36800</v>
      </c>
    </row>
    <row r="248" spans="1:18" s="24" customFormat="1" ht="75">
      <c r="A248" s="72"/>
      <c r="B248" s="84"/>
      <c r="C248" s="22"/>
      <c r="D248" s="22"/>
      <c r="E248" s="73" t="s">
        <v>159</v>
      </c>
      <c r="F248" s="80">
        <f t="shared" si="113"/>
        <v>3530</v>
      </c>
      <c r="G248" s="80"/>
      <c r="H248" s="80"/>
      <c r="I248" s="77"/>
      <c r="J248" s="80"/>
      <c r="K248" s="80"/>
      <c r="L248" s="80"/>
      <c r="M248" s="80"/>
      <c r="N248" s="80"/>
      <c r="O248" s="80"/>
      <c r="P248" s="80"/>
      <c r="Q248" s="80"/>
      <c r="R248" s="80">
        <v>3530</v>
      </c>
    </row>
    <row r="249" spans="1:18" s="24" customFormat="1" ht="30">
      <c r="A249" s="72"/>
      <c r="B249" s="84"/>
      <c r="C249" s="22"/>
      <c r="D249" s="22"/>
      <c r="E249" s="73" t="s">
        <v>160</v>
      </c>
      <c r="F249" s="80">
        <f t="shared" si="113"/>
        <v>100000</v>
      </c>
      <c r="G249" s="80"/>
      <c r="H249" s="80"/>
      <c r="I249" s="77"/>
      <c r="J249" s="80"/>
      <c r="K249" s="111">
        <f>15000-15000</f>
        <v>0</v>
      </c>
      <c r="L249" s="111">
        <f>25000-25000</f>
        <v>0</v>
      </c>
      <c r="M249" s="111">
        <f>45000-45000</f>
        <v>0</v>
      </c>
      <c r="N249" s="111">
        <f>55000-55000</f>
        <v>0</v>
      </c>
      <c r="O249" s="111">
        <f>55000-55000</f>
        <v>0</v>
      </c>
      <c r="P249" s="111">
        <f>55000-55000</f>
        <v>0</v>
      </c>
      <c r="Q249" s="111">
        <f>55000-50000</f>
        <v>5000</v>
      </c>
      <c r="R249" s="80">
        <v>95000</v>
      </c>
    </row>
    <row r="250" spans="1:18" s="24" customFormat="1" ht="45">
      <c r="A250" s="72"/>
      <c r="B250" s="84"/>
      <c r="C250" s="22"/>
      <c r="D250" s="22"/>
      <c r="E250" s="73" t="s">
        <v>161</v>
      </c>
      <c r="F250" s="80">
        <f t="shared" si="113"/>
        <v>81931</v>
      </c>
      <c r="G250" s="80"/>
      <c r="H250" s="80">
        <v>40000</v>
      </c>
      <c r="I250" s="77"/>
      <c r="J250" s="80"/>
      <c r="K250" s="80"/>
      <c r="L250" s="80"/>
      <c r="M250" s="80"/>
      <c r="N250" s="80"/>
      <c r="O250" s="80"/>
      <c r="P250" s="80"/>
      <c r="Q250" s="80"/>
      <c r="R250" s="80">
        <v>41931</v>
      </c>
    </row>
    <row r="251" spans="1:18" s="24" customFormat="1" ht="45">
      <c r="A251" s="72"/>
      <c r="B251" s="84"/>
      <c r="C251" s="22"/>
      <c r="D251" s="22"/>
      <c r="E251" s="73" t="s">
        <v>162</v>
      </c>
      <c r="F251" s="80">
        <f t="shared" si="113"/>
        <v>59218</v>
      </c>
      <c r="G251" s="80"/>
      <c r="H251" s="80"/>
      <c r="I251" s="77"/>
      <c r="J251" s="80"/>
      <c r="K251" s="80"/>
      <c r="L251" s="80"/>
      <c r="M251" s="80"/>
      <c r="N251" s="80"/>
      <c r="O251" s="80"/>
      <c r="P251" s="80"/>
      <c r="Q251" s="80"/>
      <c r="R251" s="80">
        <v>59218</v>
      </c>
    </row>
    <row r="252" spans="1:18" s="24" customFormat="1" ht="60">
      <c r="A252" s="72"/>
      <c r="B252" s="84"/>
      <c r="C252" s="22"/>
      <c r="D252" s="22"/>
      <c r="E252" s="73" t="s">
        <v>163</v>
      </c>
      <c r="F252" s="80">
        <f t="shared" si="113"/>
        <v>10201</v>
      </c>
      <c r="G252" s="80"/>
      <c r="H252" s="80"/>
      <c r="I252" s="77"/>
      <c r="J252" s="80"/>
      <c r="K252" s="80">
        <v>5000</v>
      </c>
      <c r="L252" s="80">
        <v>5201</v>
      </c>
      <c r="M252" s="80"/>
      <c r="N252" s="80"/>
      <c r="O252" s="80"/>
      <c r="P252" s="80"/>
      <c r="Q252" s="80"/>
      <c r="R252" s="80"/>
    </row>
    <row r="253" spans="1:18" s="24" customFormat="1" ht="45">
      <c r="A253" s="72"/>
      <c r="B253" s="84"/>
      <c r="C253" s="22"/>
      <c r="D253" s="22"/>
      <c r="E253" s="73" t="s">
        <v>164</v>
      </c>
      <c r="F253" s="80">
        <f t="shared" si="113"/>
        <v>6800</v>
      </c>
      <c r="G253" s="80"/>
      <c r="H253" s="80"/>
      <c r="I253" s="77"/>
      <c r="J253" s="80"/>
      <c r="K253" s="80"/>
      <c r="L253" s="80"/>
      <c r="M253" s="80"/>
      <c r="N253" s="80"/>
      <c r="O253" s="80"/>
      <c r="P253" s="80"/>
      <c r="Q253" s="80"/>
      <c r="R253" s="80">
        <v>6800</v>
      </c>
    </row>
    <row r="254" spans="1:18" s="24" customFormat="1" ht="45">
      <c r="A254" s="72"/>
      <c r="B254" s="84"/>
      <c r="C254" s="22"/>
      <c r="D254" s="22"/>
      <c r="E254" s="65" t="s">
        <v>165</v>
      </c>
      <c r="F254" s="80">
        <f t="shared" si="113"/>
        <v>45957</v>
      </c>
      <c r="G254" s="80"/>
      <c r="H254" s="80"/>
      <c r="I254" s="77">
        <v>45957</v>
      </c>
      <c r="J254" s="80"/>
      <c r="K254" s="80"/>
      <c r="L254" s="80"/>
      <c r="M254" s="80"/>
      <c r="N254" s="80"/>
      <c r="O254" s="80"/>
      <c r="P254" s="80"/>
      <c r="Q254" s="80"/>
      <c r="R254" s="80"/>
    </row>
    <row r="255" spans="1:18" s="24" customFormat="1" ht="30">
      <c r="A255" s="72"/>
      <c r="B255" s="84"/>
      <c r="C255" s="22"/>
      <c r="D255" s="22"/>
      <c r="E255" s="65" t="s">
        <v>166</v>
      </c>
      <c r="F255" s="80">
        <f t="shared" si="113"/>
        <v>2113</v>
      </c>
      <c r="G255" s="80"/>
      <c r="H255" s="80"/>
      <c r="I255" s="77"/>
      <c r="J255" s="80"/>
      <c r="K255" s="80"/>
      <c r="L255" s="80"/>
      <c r="M255" s="80"/>
      <c r="N255" s="80"/>
      <c r="O255" s="80"/>
      <c r="P255" s="80"/>
      <c r="Q255" s="80"/>
      <c r="R255" s="80">
        <v>2113</v>
      </c>
    </row>
    <row r="256" spans="1:18" s="24" customFormat="1" ht="45">
      <c r="A256" s="72"/>
      <c r="B256" s="84"/>
      <c r="C256" s="22"/>
      <c r="D256" s="22"/>
      <c r="E256" s="65" t="s">
        <v>167</v>
      </c>
      <c r="F256" s="80">
        <f t="shared" si="113"/>
        <v>1698</v>
      </c>
      <c r="G256" s="80"/>
      <c r="H256" s="80"/>
      <c r="I256" s="77"/>
      <c r="J256" s="80"/>
      <c r="K256" s="80"/>
      <c r="L256" s="80"/>
      <c r="M256" s="80"/>
      <c r="N256" s="80"/>
      <c r="O256" s="80"/>
      <c r="P256" s="80"/>
      <c r="Q256" s="80"/>
      <c r="R256" s="80">
        <v>1698</v>
      </c>
    </row>
    <row r="257" spans="1:22" s="24" customFormat="1" ht="45">
      <c r="A257" s="72"/>
      <c r="B257" s="84"/>
      <c r="C257" s="22"/>
      <c r="D257" s="22"/>
      <c r="E257" s="65" t="s">
        <v>168</v>
      </c>
      <c r="F257" s="80">
        <f t="shared" si="113"/>
        <v>1398</v>
      </c>
      <c r="G257" s="80"/>
      <c r="H257" s="80">
        <v>1398</v>
      </c>
      <c r="I257" s="77"/>
      <c r="J257" s="80"/>
      <c r="K257" s="80"/>
      <c r="L257" s="80"/>
      <c r="M257" s="80"/>
      <c r="N257" s="80"/>
      <c r="O257" s="80"/>
      <c r="P257" s="80"/>
      <c r="Q257" s="80"/>
      <c r="R257" s="80"/>
    </row>
    <row r="258" spans="1:22" s="24" customFormat="1" ht="45">
      <c r="A258" s="72"/>
      <c r="B258" s="84"/>
      <c r="C258" s="22"/>
      <c r="D258" s="22"/>
      <c r="E258" s="65" t="s">
        <v>169</v>
      </c>
      <c r="F258" s="80">
        <f t="shared" si="113"/>
        <v>5723</v>
      </c>
      <c r="G258" s="80"/>
      <c r="H258" s="80">
        <v>5723</v>
      </c>
      <c r="I258" s="77"/>
      <c r="J258" s="80"/>
      <c r="K258" s="80"/>
      <c r="L258" s="80"/>
      <c r="M258" s="80"/>
      <c r="N258" s="80"/>
      <c r="O258" s="80"/>
      <c r="P258" s="80"/>
      <c r="Q258" s="80"/>
      <c r="R258" s="80"/>
    </row>
    <row r="259" spans="1:22" s="24" customFormat="1" ht="45">
      <c r="A259" s="72"/>
      <c r="B259" s="84"/>
      <c r="C259" s="22"/>
      <c r="D259" s="22"/>
      <c r="E259" s="65" t="s">
        <v>170</v>
      </c>
      <c r="F259" s="80">
        <f t="shared" si="113"/>
        <v>15000</v>
      </c>
      <c r="G259" s="80"/>
      <c r="H259" s="80"/>
      <c r="I259" s="77"/>
      <c r="J259" s="80">
        <v>9000</v>
      </c>
      <c r="K259" s="80">
        <v>6000</v>
      </c>
      <c r="L259" s="80"/>
      <c r="M259" s="80"/>
      <c r="N259" s="80"/>
      <c r="O259" s="80"/>
      <c r="P259" s="80"/>
      <c r="Q259" s="80"/>
      <c r="R259" s="80"/>
    </row>
    <row r="260" spans="1:22" s="24" customFormat="1" ht="60">
      <c r="A260" s="72"/>
      <c r="B260" s="84"/>
      <c r="C260" s="22"/>
      <c r="D260" s="22"/>
      <c r="E260" s="65" t="s">
        <v>171</v>
      </c>
      <c r="F260" s="80">
        <f t="shared" si="113"/>
        <v>10473</v>
      </c>
      <c r="G260" s="80"/>
      <c r="H260" s="80"/>
      <c r="I260" s="77">
        <v>10473</v>
      </c>
      <c r="J260" s="80"/>
      <c r="K260" s="80"/>
      <c r="L260" s="80"/>
      <c r="M260" s="80"/>
      <c r="N260" s="80"/>
      <c r="O260" s="80"/>
      <c r="P260" s="80"/>
      <c r="Q260" s="80"/>
      <c r="R260" s="80"/>
    </row>
    <row r="261" spans="1:22" s="24" customFormat="1" ht="45">
      <c r="A261" s="72"/>
      <c r="B261" s="84"/>
      <c r="C261" s="22"/>
      <c r="D261" s="22"/>
      <c r="E261" s="65" t="s">
        <v>172</v>
      </c>
      <c r="F261" s="80">
        <f t="shared" si="113"/>
        <v>2486</v>
      </c>
      <c r="G261" s="80"/>
      <c r="H261" s="80"/>
      <c r="I261" s="77"/>
      <c r="J261" s="80"/>
      <c r="K261" s="80"/>
      <c r="L261" s="80"/>
      <c r="M261" s="80"/>
      <c r="N261" s="80"/>
      <c r="O261" s="80"/>
      <c r="P261" s="80"/>
      <c r="Q261" s="80"/>
      <c r="R261" s="80">
        <v>2486</v>
      </c>
    </row>
    <row r="262" spans="1:22" s="24" customFormat="1" ht="20.25">
      <c r="A262" s="72"/>
      <c r="B262" s="84"/>
      <c r="C262" s="84"/>
      <c r="D262" s="84"/>
      <c r="E262" s="96" t="s">
        <v>296</v>
      </c>
      <c r="F262" s="80">
        <f>SUM(F263:F265)</f>
        <v>1003024</v>
      </c>
      <c r="G262" s="80">
        <f t="shared" ref="G262:R262" si="114">SUM(G263:G265)</f>
        <v>0</v>
      </c>
      <c r="H262" s="80">
        <f t="shared" si="114"/>
        <v>0</v>
      </c>
      <c r="I262" s="80">
        <f t="shared" si="114"/>
        <v>0</v>
      </c>
      <c r="J262" s="80">
        <f t="shared" si="114"/>
        <v>0</v>
      </c>
      <c r="K262" s="80">
        <f t="shared" si="114"/>
        <v>145203</v>
      </c>
      <c r="L262" s="80">
        <f t="shared" si="114"/>
        <v>219721.5</v>
      </c>
      <c r="M262" s="80">
        <f t="shared" si="114"/>
        <v>219722.3</v>
      </c>
      <c r="N262" s="80">
        <f t="shared" si="114"/>
        <v>153377.29999999999</v>
      </c>
      <c r="O262" s="80">
        <f t="shared" si="114"/>
        <v>98333.3</v>
      </c>
      <c r="P262" s="80">
        <f t="shared" si="114"/>
        <v>83333.3</v>
      </c>
      <c r="Q262" s="80">
        <f t="shared" si="114"/>
        <v>83333.3</v>
      </c>
      <c r="R262" s="80">
        <f t="shared" si="114"/>
        <v>0</v>
      </c>
      <c r="V262" s="31"/>
    </row>
    <row r="263" spans="1:22" s="24" customFormat="1" ht="30">
      <c r="A263" s="126"/>
      <c r="B263" s="224"/>
      <c r="C263" s="22"/>
      <c r="D263" s="22"/>
      <c r="E263" s="225" t="s">
        <v>293</v>
      </c>
      <c r="F263" s="80">
        <f>SUM(G263:R263)</f>
        <v>499999.99999999994</v>
      </c>
      <c r="G263" s="80"/>
      <c r="H263" s="80"/>
      <c r="I263" s="80"/>
      <c r="J263" s="80"/>
      <c r="K263" s="80"/>
      <c r="L263" s="80">
        <v>83333.5</v>
      </c>
      <c r="M263" s="80">
        <v>83333.3</v>
      </c>
      <c r="N263" s="80">
        <v>83333.3</v>
      </c>
      <c r="O263" s="80">
        <v>83333.3</v>
      </c>
      <c r="P263" s="80">
        <v>83333.3</v>
      </c>
      <c r="Q263" s="80">
        <v>83333.3</v>
      </c>
      <c r="R263" s="80"/>
    </row>
    <row r="264" spans="1:22" s="24" customFormat="1" ht="30">
      <c r="A264" s="126"/>
      <c r="B264" s="224"/>
      <c r="C264" s="22"/>
      <c r="D264" s="22"/>
      <c r="E264" s="225" t="s">
        <v>294</v>
      </c>
      <c r="F264" s="80">
        <f>SUM(G264:R264)</f>
        <v>266678</v>
      </c>
      <c r="G264" s="80"/>
      <c r="H264" s="80"/>
      <c r="I264" s="80"/>
      <c r="J264" s="80"/>
      <c r="K264" s="80">
        <v>77000</v>
      </c>
      <c r="L264" s="80">
        <v>58226</v>
      </c>
      <c r="M264" s="80">
        <v>58226</v>
      </c>
      <c r="N264" s="80">
        <v>58226</v>
      </c>
      <c r="O264" s="80">
        <v>15000</v>
      </c>
      <c r="P264" s="80"/>
      <c r="Q264" s="80"/>
      <c r="R264" s="80"/>
    </row>
    <row r="265" spans="1:22" s="24" customFormat="1" ht="30">
      <c r="A265" s="126"/>
      <c r="B265" s="224"/>
      <c r="C265" s="22"/>
      <c r="D265" s="22"/>
      <c r="E265" s="228" t="s">
        <v>295</v>
      </c>
      <c r="F265" s="80">
        <f>SUM(G265:R265)</f>
        <v>236346</v>
      </c>
      <c r="G265" s="80"/>
      <c r="H265" s="80"/>
      <c r="I265" s="80"/>
      <c r="J265" s="80"/>
      <c r="K265" s="80">
        <v>68203</v>
      </c>
      <c r="L265" s="80">
        <v>78162</v>
      </c>
      <c r="M265" s="80">
        <v>78163</v>
      </c>
      <c r="N265" s="80">
        <v>11818</v>
      </c>
      <c r="O265" s="80"/>
      <c r="P265" s="80"/>
      <c r="Q265" s="80"/>
      <c r="R265" s="80"/>
    </row>
    <row r="266" spans="1:22" s="24" customFormat="1" ht="20.25">
      <c r="A266" s="72"/>
      <c r="B266" s="84"/>
      <c r="C266" s="84"/>
      <c r="D266" s="84"/>
      <c r="E266" s="96" t="s">
        <v>25</v>
      </c>
      <c r="F266" s="80">
        <f>SUM(F267)</f>
        <v>44569</v>
      </c>
      <c r="G266" s="80">
        <f t="shared" ref="G266:R266" si="115">SUM(G267)</f>
        <v>0</v>
      </c>
      <c r="H266" s="80">
        <f t="shared" si="115"/>
        <v>0</v>
      </c>
      <c r="I266" s="77">
        <f t="shared" si="115"/>
        <v>0</v>
      </c>
      <c r="J266" s="80">
        <f t="shared" si="115"/>
        <v>0</v>
      </c>
      <c r="K266" s="80">
        <f t="shared" si="115"/>
        <v>0</v>
      </c>
      <c r="L266" s="80">
        <f t="shared" si="115"/>
        <v>0</v>
      </c>
      <c r="M266" s="80">
        <f t="shared" si="115"/>
        <v>10000</v>
      </c>
      <c r="N266" s="80">
        <f t="shared" si="115"/>
        <v>10000</v>
      </c>
      <c r="O266" s="80">
        <f t="shared" si="115"/>
        <v>24569</v>
      </c>
      <c r="P266" s="80">
        <f t="shared" si="115"/>
        <v>0</v>
      </c>
      <c r="Q266" s="80">
        <f t="shared" si="115"/>
        <v>0</v>
      </c>
      <c r="R266" s="80">
        <f t="shared" si="115"/>
        <v>0</v>
      </c>
      <c r="V266" s="31"/>
    </row>
    <row r="267" spans="1:22" s="24" customFormat="1" ht="45">
      <c r="A267" s="72"/>
      <c r="B267" s="84"/>
      <c r="C267" s="84"/>
      <c r="D267" s="84"/>
      <c r="E267" s="23" t="s">
        <v>173</v>
      </c>
      <c r="F267" s="80">
        <f>SUM(G267:R267)</f>
        <v>44569</v>
      </c>
      <c r="G267" s="80"/>
      <c r="H267" s="80"/>
      <c r="I267" s="77"/>
      <c r="J267" s="80"/>
      <c r="K267" s="80"/>
      <c r="L267" s="80"/>
      <c r="M267" s="80">
        <v>10000</v>
      </c>
      <c r="N267" s="80">
        <v>10000</v>
      </c>
      <c r="O267" s="80">
        <v>24569</v>
      </c>
      <c r="P267" s="80"/>
      <c r="Q267" s="80"/>
      <c r="R267" s="80"/>
      <c r="V267" s="32"/>
    </row>
    <row r="268" spans="1:22" s="24" customFormat="1" ht="20.25">
      <c r="A268" s="72"/>
      <c r="B268" s="84"/>
      <c r="C268" s="84"/>
      <c r="D268" s="84"/>
      <c r="E268" s="95" t="s">
        <v>18</v>
      </c>
      <c r="F268" s="80">
        <f>SUM(F269:F271)</f>
        <v>58673</v>
      </c>
      <c r="G268" s="80">
        <f t="shared" ref="G268:R268" si="116">SUM(G269:G271)</f>
        <v>0</v>
      </c>
      <c r="H268" s="80">
        <f t="shared" si="116"/>
        <v>0</v>
      </c>
      <c r="I268" s="77">
        <f t="shared" si="116"/>
        <v>0</v>
      </c>
      <c r="J268" s="80">
        <f t="shared" si="116"/>
        <v>11700</v>
      </c>
      <c r="K268" s="80">
        <f t="shared" si="116"/>
        <v>10000</v>
      </c>
      <c r="L268" s="80">
        <f t="shared" si="116"/>
        <v>17066</v>
      </c>
      <c r="M268" s="80">
        <f t="shared" si="116"/>
        <v>11878</v>
      </c>
      <c r="N268" s="80">
        <f t="shared" si="116"/>
        <v>0</v>
      </c>
      <c r="O268" s="80">
        <f t="shared" si="116"/>
        <v>0</v>
      </c>
      <c r="P268" s="80">
        <f t="shared" si="116"/>
        <v>8029</v>
      </c>
      <c r="Q268" s="80">
        <f t="shared" si="116"/>
        <v>0</v>
      </c>
      <c r="R268" s="80">
        <f t="shared" si="116"/>
        <v>0</v>
      </c>
      <c r="V268" s="32"/>
    </row>
    <row r="269" spans="1:22" s="24" customFormat="1" ht="47.25" customHeight="1">
      <c r="A269" s="72"/>
      <c r="B269" s="84"/>
      <c r="C269" s="84"/>
      <c r="D269" s="84"/>
      <c r="E269" s="28" t="s">
        <v>174</v>
      </c>
      <c r="F269" s="80">
        <f>SUM(G269:R269)</f>
        <v>38766</v>
      </c>
      <c r="G269" s="80">
        <f t="shared" ref="G269:O269" si="117">SUM(G270)</f>
        <v>0</v>
      </c>
      <c r="H269" s="80">
        <f t="shared" si="117"/>
        <v>0</v>
      </c>
      <c r="I269" s="77">
        <f t="shared" si="117"/>
        <v>0</v>
      </c>
      <c r="J269" s="80">
        <v>11700</v>
      </c>
      <c r="K269" s="80">
        <v>10000</v>
      </c>
      <c r="L269" s="80">
        <v>17066</v>
      </c>
      <c r="M269" s="80">
        <v>0</v>
      </c>
      <c r="N269" s="80">
        <f t="shared" si="117"/>
        <v>0</v>
      </c>
      <c r="O269" s="80">
        <f t="shared" si="117"/>
        <v>0</v>
      </c>
      <c r="P269" s="80">
        <v>0</v>
      </c>
      <c r="Q269" s="80">
        <v>0</v>
      </c>
      <c r="R269" s="80">
        <v>0</v>
      </c>
    </row>
    <row r="270" spans="1:22" s="33" customFormat="1" ht="70.5" customHeight="1">
      <c r="A270" s="72"/>
      <c r="B270" s="84"/>
      <c r="C270" s="84"/>
      <c r="D270" s="84"/>
      <c r="E270" s="28" t="s">
        <v>175</v>
      </c>
      <c r="F270" s="80">
        <f t="shared" ref="F270:F271" si="118">SUM(G270:R270)</f>
        <v>11878</v>
      </c>
      <c r="G270" s="77"/>
      <c r="H270" s="77"/>
      <c r="I270" s="77"/>
      <c r="J270" s="77"/>
      <c r="K270" s="77"/>
      <c r="L270" s="77"/>
      <c r="M270" s="77">
        <v>11878</v>
      </c>
      <c r="N270" s="77"/>
      <c r="O270" s="77"/>
      <c r="P270" s="77"/>
      <c r="Q270" s="77"/>
      <c r="R270" s="77"/>
    </row>
    <row r="271" spans="1:22" s="24" customFormat="1" ht="70.5" customHeight="1">
      <c r="A271" s="72"/>
      <c r="B271" s="84"/>
      <c r="C271" s="84"/>
      <c r="D271" s="84"/>
      <c r="E271" s="28" t="s">
        <v>176</v>
      </c>
      <c r="F271" s="80">
        <f t="shared" si="118"/>
        <v>8029</v>
      </c>
      <c r="G271" s="77"/>
      <c r="H271" s="77"/>
      <c r="I271" s="77"/>
      <c r="J271" s="77"/>
      <c r="K271" s="77"/>
      <c r="L271" s="77"/>
      <c r="M271" s="77"/>
      <c r="N271" s="77"/>
      <c r="O271" s="77"/>
      <c r="P271" s="77">
        <v>8029</v>
      </c>
      <c r="Q271" s="77"/>
      <c r="R271" s="77"/>
    </row>
    <row r="272" spans="1:22" s="24" customFormat="1" ht="15.75">
      <c r="A272" s="72"/>
      <c r="B272" s="84"/>
      <c r="C272" s="84"/>
      <c r="D272" s="84"/>
      <c r="E272" s="96" t="s">
        <v>67</v>
      </c>
      <c r="F272" s="80">
        <f>SUM(F273)</f>
        <v>22232</v>
      </c>
      <c r="G272" s="80">
        <f t="shared" ref="G272:R272" si="119">SUM(G273)</f>
        <v>0</v>
      </c>
      <c r="H272" s="80">
        <f t="shared" si="119"/>
        <v>0</v>
      </c>
      <c r="I272" s="77">
        <f t="shared" si="119"/>
        <v>0</v>
      </c>
      <c r="J272" s="80">
        <f t="shared" si="119"/>
        <v>0</v>
      </c>
      <c r="K272" s="80">
        <f t="shared" si="119"/>
        <v>0</v>
      </c>
      <c r="L272" s="80">
        <f t="shared" si="119"/>
        <v>0</v>
      </c>
      <c r="M272" s="80">
        <f t="shared" si="119"/>
        <v>5000</v>
      </c>
      <c r="N272" s="80">
        <f t="shared" si="119"/>
        <v>5000</v>
      </c>
      <c r="O272" s="80">
        <f t="shared" si="119"/>
        <v>5000</v>
      </c>
      <c r="P272" s="80">
        <f t="shared" si="119"/>
        <v>7232</v>
      </c>
      <c r="Q272" s="80">
        <f t="shared" si="119"/>
        <v>0</v>
      </c>
      <c r="R272" s="80">
        <f t="shared" si="119"/>
        <v>0</v>
      </c>
    </row>
    <row r="273" spans="1:18" s="24" customFormat="1" ht="70.5" customHeight="1">
      <c r="A273" s="72"/>
      <c r="B273" s="84"/>
      <c r="C273" s="84"/>
      <c r="D273" s="84"/>
      <c r="E273" s="28" t="s">
        <v>177</v>
      </c>
      <c r="F273" s="80">
        <f t="shared" ref="F273" si="120">SUM(G273:R273)</f>
        <v>22232</v>
      </c>
      <c r="G273" s="77"/>
      <c r="H273" s="77"/>
      <c r="I273" s="77"/>
      <c r="J273" s="77"/>
      <c r="K273" s="77"/>
      <c r="L273" s="77"/>
      <c r="M273" s="77">
        <v>5000</v>
      </c>
      <c r="N273" s="77">
        <v>5000</v>
      </c>
      <c r="O273" s="77">
        <v>5000</v>
      </c>
      <c r="P273" s="77">
        <v>7232</v>
      </c>
      <c r="Q273" s="77"/>
      <c r="R273" s="77"/>
    </row>
    <row r="274" spans="1:18" s="24" customFormat="1" ht="15.75">
      <c r="A274" s="72"/>
      <c r="B274" s="84"/>
      <c r="C274" s="84"/>
      <c r="D274" s="84"/>
      <c r="E274" s="96" t="s">
        <v>24</v>
      </c>
      <c r="F274" s="80">
        <f>SUM(F275:F278)</f>
        <v>123436</v>
      </c>
      <c r="G274" s="80">
        <f t="shared" ref="G274:R274" si="121">SUM(G275:G278)</f>
        <v>0</v>
      </c>
      <c r="H274" s="80">
        <f t="shared" si="121"/>
        <v>0</v>
      </c>
      <c r="I274" s="77">
        <f t="shared" si="121"/>
        <v>0</v>
      </c>
      <c r="J274" s="80">
        <f t="shared" si="121"/>
        <v>0</v>
      </c>
      <c r="K274" s="80">
        <f t="shared" si="121"/>
        <v>0</v>
      </c>
      <c r="L274" s="80">
        <f t="shared" si="121"/>
        <v>0</v>
      </c>
      <c r="M274" s="80">
        <f t="shared" si="121"/>
        <v>0</v>
      </c>
      <c r="N274" s="80">
        <f t="shared" si="121"/>
        <v>31000</v>
      </c>
      <c r="O274" s="80">
        <f t="shared" si="121"/>
        <v>31000</v>
      </c>
      <c r="P274" s="80">
        <f t="shared" si="121"/>
        <v>47106</v>
      </c>
      <c r="Q274" s="80">
        <f t="shared" si="121"/>
        <v>0</v>
      </c>
      <c r="R274" s="80">
        <f t="shared" si="121"/>
        <v>14330</v>
      </c>
    </row>
    <row r="275" spans="1:18" s="24" customFormat="1" ht="53.25" customHeight="1">
      <c r="A275" s="72"/>
      <c r="B275" s="22"/>
      <c r="C275" s="22"/>
      <c r="D275" s="22"/>
      <c r="E275" s="23" t="s">
        <v>178</v>
      </c>
      <c r="F275" s="80">
        <f>SUM(G275:R275)</f>
        <v>14330</v>
      </c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>
        <v>14330</v>
      </c>
    </row>
    <row r="276" spans="1:18" s="24" customFormat="1" ht="53.25" customHeight="1">
      <c r="A276" s="72"/>
      <c r="B276" s="22"/>
      <c r="C276" s="22"/>
      <c r="D276" s="22"/>
      <c r="E276" s="23" t="s">
        <v>179</v>
      </c>
      <c r="F276" s="80">
        <f>SUM(G276:R276)</f>
        <v>50892</v>
      </c>
      <c r="G276" s="77"/>
      <c r="H276" s="77"/>
      <c r="I276" s="77"/>
      <c r="J276" s="77"/>
      <c r="K276" s="77"/>
      <c r="L276" s="77"/>
      <c r="M276" s="77"/>
      <c r="N276" s="77">
        <v>17000</v>
      </c>
      <c r="O276" s="77">
        <v>17000</v>
      </c>
      <c r="P276" s="77">
        <v>16892</v>
      </c>
      <c r="Q276" s="77"/>
      <c r="R276" s="77"/>
    </row>
    <row r="277" spans="1:18" s="24" customFormat="1" ht="53.25" customHeight="1">
      <c r="A277" s="72"/>
      <c r="B277" s="22"/>
      <c r="C277" s="22"/>
      <c r="D277" s="22"/>
      <c r="E277" s="28" t="s">
        <v>180</v>
      </c>
      <c r="F277" s="80">
        <f>SUM(G277:R277)</f>
        <v>13919</v>
      </c>
      <c r="G277" s="77"/>
      <c r="H277" s="77"/>
      <c r="I277" s="77"/>
      <c r="J277" s="77"/>
      <c r="K277" s="77"/>
      <c r="L277" s="77"/>
      <c r="M277" s="77"/>
      <c r="N277" s="77"/>
      <c r="O277" s="77"/>
      <c r="P277" s="77">
        <v>13919</v>
      </c>
      <c r="Q277" s="77"/>
      <c r="R277" s="77"/>
    </row>
    <row r="278" spans="1:18" s="24" customFormat="1" ht="53.25" customHeight="1">
      <c r="A278" s="72"/>
      <c r="B278" s="22"/>
      <c r="C278" s="22"/>
      <c r="D278" s="22"/>
      <c r="E278" s="28" t="s">
        <v>181</v>
      </c>
      <c r="F278" s="80">
        <f>SUM(G278:R278)</f>
        <v>44295</v>
      </c>
      <c r="G278" s="77"/>
      <c r="H278" s="77"/>
      <c r="I278" s="77"/>
      <c r="J278" s="77"/>
      <c r="K278" s="77"/>
      <c r="L278" s="77"/>
      <c r="M278" s="77"/>
      <c r="N278" s="77">
        <v>14000</v>
      </c>
      <c r="O278" s="77">
        <v>14000</v>
      </c>
      <c r="P278" s="77">
        <v>16295</v>
      </c>
      <c r="Q278" s="77"/>
      <c r="R278" s="77"/>
    </row>
    <row r="279" spans="1:18" s="5" customFormat="1">
      <c r="A279" s="72"/>
      <c r="B279" s="3"/>
      <c r="C279" s="3"/>
      <c r="D279" s="3"/>
      <c r="E279" s="103" t="s">
        <v>20</v>
      </c>
      <c r="F279" s="80">
        <f>SUM(F280)</f>
        <v>28871</v>
      </c>
      <c r="G279" s="80">
        <f t="shared" ref="G279:R279" si="122">SUM(G280)</f>
        <v>0</v>
      </c>
      <c r="H279" s="80">
        <f t="shared" si="122"/>
        <v>0</v>
      </c>
      <c r="I279" s="77">
        <f t="shared" si="122"/>
        <v>0</v>
      </c>
      <c r="J279" s="80">
        <f t="shared" si="122"/>
        <v>0</v>
      </c>
      <c r="K279" s="80">
        <f t="shared" si="122"/>
        <v>0</v>
      </c>
      <c r="L279" s="80">
        <f t="shared" si="122"/>
        <v>0</v>
      </c>
      <c r="M279" s="80">
        <f t="shared" si="122"/>
        <v>0</v>
      </c>
      <c r="N279" s="80">
        <f t="shared" si="122"/>
        <v>0</v>
      </c>
      <c r="O279" s="80">
        <f t="shared" si="122"/>
        <v>28871</v>
      </c>
      <c r="P279" s="80">
        <f t="shared" si="122"/>
        <v>0</v>
      </c>
      <c r="Q279" s="80">
        <f t="shared" si="122"/>
        <v>0</v>
      </c>
      <c r="R279" s="80">
        <f t="shared" si="122"/>
        <v>0</v>
      </c>
    </row>
    <row r="280" spans="1:18" s="5" customFormat="1" ht="45">
      <c r="A280" s="72"/>
      <c r="B280" s="3"/>
      <c r="C280" s="3"/>
      <c r="D280" s="3"/>
      <c r="E280" s="23" t="s">
        <v>182</v>
      </c>
      <c r="F280" s="80">
        <f t="shared" ref="F280" si="123">SUM(G280:R280)</f>
        <v>28871</v>
      </c>
      <c r="G280" s="77"/>
      <c r="H280" s="77"/>
      <c r="I280" s="77"/>
      <c r="J280" s="77"/>
      <c r="K280" s="77"/>
      <c r="L280" s="77"/>
      <c r="M280" s="77"/>
      <c r="N280" s="77"/>
      <c r="O280" s="77">
        <v>28871</v>
      </c>
      <c r="P280" s="77"/>
      <c r="Q280" s="77"/>
      <c r="R280" s="77"/>
    </row>
    <row r="281" spans="1:18" s="5" customFormat="1">
      <c r="A281" s="72"/>
      <c r="B281" s="3"/>
      <c r="C281" s="3"/>
      <c r="D281" s="3"/>
      <c r="E281" s="103" t="s">
        <v>21</v>
      </c>
      <c r="F281" s="80">
        <f>SUM(F282)</f>
        <v>67000</v>
      </c>
      <c r="G281" s="80">
        <f t="shared" ref="G281:R281" si="124">SUM(G282)</f>
        <v>0</v>
      </c>
      <c r="H281" s="80">
        <f t="shared" si="124"/>
        <v>0</v>
      </c>
      <c r="I281" s="77">
        <f t="shared" si="124"/>
        <v>0</v>
      </c>
      <c r="J281" s="80">
        <f t="shared" si="124"/>
        <v>0</v>
      </c>
      <c r="K281" s="80">
        <f t="shared" si="124"/>
        <v>0</v>
      </c>
      <c r="L281" s="80">
        <f t="shared" si="124"/>
        <v>20000</v>
      </c>
      <c r="M281" s="80">
        <f t="shared" si="124"/>
        <v>20000</v>
      </c>
      <c r="N281" s="80">
        <f t="shared" si="124"/>
        <v>27000</v>
      </c>
      <c r="O281" s="80">
        <f t="shared" si="124"/>
        <v>0</v>
      </c>
      <c r="P281" s="80">
        <f t="shared" si="124"/>
        <v>0</v>
      </c>
      <c r="Q281" s="80">
        <f t="shared" si="124"/>
        <v>0</v>
      </c>
      <c r="R281" s="80">
        <f t="shared" si="124"/>
        <v>0</v>
      </c>
    </row>
    <row r="282" spans="1:18" s="5" customFormat="1" ht="45">
      <c r="A282" s="72"/>
      <c r="B282" s="3"/>
      <c r="C282" s="3"/>
      <c r="D282" s="3"/>
      <c r="E282" s="28" t="s">
        <v>183</v>
      </c>
      <c r="F282" s="80">
        <f t="shared" ref="F282" si="125">SUM(G282:R282)</f>
        <v>67000</v>
      </c>
      <c r="G282" s="77"/>
      <c r="H282" s="77"/>
      <c r="I282" s="77"/>
      <c r="J282" s="77"/>
      <c r="K282" s="77"/>
      <c r="L282" s="77">
        <v>20000</v>
      </c>
      <c r="M282" s="77">
        <v>20000</v>
      </c>
      <c r="N282" s="77">
        <v>27000</v>
      </c>
      <c r="O282" s="77"/>
      <c r="P282" s="77"/>
      <c r="Q282" s="77"/>
      <c r="R282" s="77"/>
    </row>
    <row r="283" spans="1:18" s="14" customFormat="1">
      <c r="A283" s="13"/>
      <c r="B283" s="8"/>
      <c r="C283" s="8" t="s">
        <v>15</v>
      </c>
      <c r="D283" s="8" t="s">
        <v>15</v>
      </c>
      <c r="E283" s="97" t="s">
        <v>226</v>
      </c>
      <c r="F283" s="89">
        <f>F284+F294</f>
        <v>1742363</v>
      </c>
      <c r="G283" s="89">
        <f t="shared" ref="G283:R283" si="126">G284+G294</f>
        <v>0</v>
      </c>
      <c r="H283" s="89">
        <f t="shared" si="126"/>
        <v>0</v>
      </c>
      <c r="I283" s="91">
        <f t="shared" si="126"/>
        <v>20000</v>
      </c>
      <c r="J283" s="78">
        <f t="shared" si="126"/>
        <v>0</v>
      </c>
      <c r="K283" s="89">
        <f t="shared" si="126"/>
        <v>30000</v>
      </c>
      <c r="L283" s="89">
        <f t="shared" si="126"/>
        <v>173102</v>
      </c>
      <c r="M283" s="89">
        <f t="shared" si="126"/>
        <v>319351</v>
      </c>
      <c r="N283" s="89">
        <f t="shared" si="126"/>
        <v>319074</v>
      </c>
      <c r="O283" s="89">
        <f t="shared" si="126"/>
        <v>326117</v>
      </c>
      <c r="P283" s="89">
        <f t="shared" si="126"/>
        <v>227642</v>
      </c>
      <c r="Q283" s="89">
        <f t="shared" si="126"/>
        <v>126480</v>
      </c>
      <c r="R283" s="89">
        <f t="shared" si="126"/>
        <v>200597</v>
      </c>
    </row>
    <row r="284" spans="1:18" s="14" customFormat="1">
      <c r="A284" s="13"/>
      <c r="B284" s="2" t="s">
        <v>15</v>
      </c>
      <c r="C284" s="2" t="s">
        <v>26</v>
      </c>
      <c r="D284" s="2">
        <v>441</v>
      </c>
      <c r="E284" s="108" t="s">
        <v>30</v>
      </c>
      <c r="F284" s="89">
        <f>F285+F288+F290+F292</f>
        <v>1516481</v>
      </c>
      <c r="G284" s="89">
        <f t="shared" ref="G284:R284" si="127">G285+G288+G290+G292</f>
        <v>0</v>
      </c>
      <c r="H284" s="89">
        <f t="shared" si="127"/>
        <v>0</v>
      </c>
      <c r="I284" s="91">
        <f t="shared" si="127"/>
        <v>20000</v>
      </c>
      <c r="J284" s="78">
        <f t="shared" si="127"/>
        <v>0</v>
      </c>
      <c r="K284" s="89">
        <f t="shared" si="127"/>
        <v>30000</v>
      </c>
      <c r="L284" s="89">
        <f t="shared" si="127"/>
        <v>173102</v>
      </c>
      <c r="M284" s="89">
        <f t="shared" si="127"/>
        <v>221555</v>
      </c>
      <c r="N284" s="89">
        <f t="shared" si="127"/>
        <v>288579</v>
      </c>
      <c r="O284" s="89">
        <f t="shared" si="127"/>
        <v>326117</v>
      </c>
      <c r="P284" s="89">
        <f t="shared" si="127"/>
        <v>227642</v>
      </c>
      <c r="Q284" s="89">
        <f t="shared" si="127"/>
        <v>79486</v>
      </c>
      <c r="R284" s="89">
        <f t="shared" si="127"/>
        <v>150000</v>
      </c>
    </row>
    <row r="285" spans="1:18" s="14" customFormat="1">
      <c r="A285" s="13"/>
      <c r="B285" s="13"/>
      <c r="C285" s="13"/>
      <c r="D285" s="13"/>
      <c r="E285" s="109" t="s">
        <v>25</v>
      </c>
      <c r="F285" s="90">
        <f>F286+F287</f>
        <v>521068</v>
      </c>
      <c r="G285" s="90">
        <f t="shared" ref="G285:R285" si="128">G286+G287</f>
        <v>0</v>
      </c>
      <c r="H285" s="90">
        <f t="shared" si="128"/>
        <v>0</v>
      </c>
      <c r="I285" s="90">
        <f t="shared" si="128"/>
        <v>0</v>
      </c>
      <c r="J285" s="90">
        <f t="shared" si="128"/>
        <v>0</v>
      </c>
      <c r="K285" s="90">
        <f t="shared" si="128"/>
        <v>0</v>
      </c>
      <c r="L285" s="90">
        <f t="shared" si="128"/>
        <v>0</v>
      </c>
      <c r="M285" s="90">
        <f t="shared" si="128"/>
        <v>50000</v>
      </c>
      <c r="N285" s="90">
        <f t="shared" si="128"/>
        <v>150000</v>
      </c>
      <c r="O285" s="90">
        <f t="shared" si="128"/>
        <v>190765</v>
      </c>
      <c r="P285" s="90">
        <f t="shared" si="128"/>
        <v>130303</v>
      </c>
      <c r="Q285" s="90">
        <f t="shared" si="128"/>
        <v>0</v>
      </c>
      <c r="R285" s="90">
        <f t="shared" si="128"/>
        <v>0</v>
      </c>
    </row>
    <row r="286" spans="1:18" s="14" customFormat="1" ht="30">
      <c r="A286" s="13"/>
      <c r="B286" s="76"/>
      <c r="C286" s="76"/>
      <c r="D286" s="76"/>
      <c r="E286" s="93" t="s">
        <v>65</v>
      </c>
      <c r="F286" s="90">
        <f t="shared" ref="F286:F287" si="129">G286+H286+I286+J286+K286+L286+M286+N286+O286+P286+Q286+R286</f>
        <v>190765</v>
      </c>
      <c r="G286" s="77"/>
      <c r="H286" s="77"/>
      <c r="I286" s="77"/>
      <c r="J286" s="77"/>
      <c r="K286" s="77"/>
      <c r="L286" s="77"/>
      <c r="M286" s="77">
        <v>50000</v>
      </c>
      <c r="N286" s="77">
        <v>50000</v>
      </c>
      <c r="O286" s="77">
        <v>90765</v>
      </c>
      <c r="P286" s="77"/>
      <c r="Q286" s="77"/>
      <c r="R286" s="77"/>
    </row>
    <row r="287" spans="1:18" s="14" customFormat="1" ht="30">
      <c r="A287" s="13"/>
      <c r="B287" s="76"/>
      <c r="C287" s="76"/>
      <c r="D287" s="76"/>
      <c r="E287" s="23" t="s">
        <v>231</v>
      </c>
      <c r="F287" s="90">
        <f t="shared" si="129"/>
        <v>330303</v>
      </c>
      <c r="G287" s="77"/>
      <c r="H287" s="77"/>
      <c r="I287" s="77"/>
      <c r="J287" s="77"/>
      <c r="K287" s="77"/>
      <c r="L287" s="77"/>
      <c r="M287" s="77"/>
      <c r="N287" s="77">
        <v>100000</v>
      </c>
      <c r="O287" s="77">
        <v>100000</v>
      </c>
      <c r="P287" s="77">
        <v>130303</v>
      </c>
      <c r="Q287" s="77"/>
      <c r="R287" s="77"/>
    </row>
    <row r="288" spans="1:18" s="14" customFormat="1">
      <c r="A288" s="13"/>
      <c r="B288" s="13"/>
      <c r="C288" s="13"/>
      <c r="D288" s="13"/>
      <c r="E288" s="109" t="s">
        <v>22</v>
      </c>
      <c r="F288" s="90">
        <f>F289</f>
        <v>222534</v>
      </c>
      <c r="G288" s="90">
        <f t="shared" ref="G288:R288" si="130">G289</f>
        <v>0</v>
      </c>
      <c r="H288" s="90">
        <f t="shared" si="130"/>
        <v>0</v>
      </c>
      <c r="I288" s="90">
        <f t="shared" si="130"/>
        <v>20000</v>
      </c>
      <c r="J288" s="90">
        <f t="shared" si="130"/>
        <v>0</v>
      </c>
      <c r="K288" s="90">
        <f t="shared" si="130"/>
        <v>30000</v>
      </c>
      <c r="L288" s="90">
        <f t="shared" si="130"/>
        <v>93102</v>
      </c>
      <c r="M288" s="90">
        <f t="shared" si="130"/>
        <v>76204</v>
      </c>
      <c r="N288" s="90">
        <f t="shared" si="130"/>
        <v>3228</v>
      </c>
      <c r="O288" s="90">
        <f t="shared" si="130"/>
        <v>0</v>
      </c>
      <c r="P288" s="90">
        <f t="shared" si="130"/>
        <v>0</v>
      </c>
      <c r="Q288" s="90">
        <f t="shared" si="130"/>
        <v>0</v>
      </c>
      <c r="R288" s="90">
        <f t="shared" si="130"/>
        <v>0</v>
      </c>
    </row>
    <row r="289" spans="1:18" s="14" customFormat="1" ht="30">
      <c r="A289" s="13"/>
      <c r="B289" s="13"/>
      <c r="C289" s="13"/>
      <c r="D289" s="13"/>
      <c r="E289" s="15" t="s">
        <v>64</v>
      </c>
      <c r="F289" s="90">
        <f t="shared" ref="F289" si="131">G289+H289+I289+J289+K289+L289+M289+N289+O289+P289+Q289+R289</f>
        <v>222534</v>
      </c>
      <c r="G289" s="77"/>
      <c r="H289" s="77"/>
      <c r="I289" s="77">
        <v>20000</v>
      </c>
      <c r="J289" s="77"/>
      <c r="K289" s="77">
        <f>50000-20000</f>
        <v>30000</v>
      </c>
      <c r="L289" s="77">
        <v>93102</v>
      </c>
      <c r="M289" s="77">
        <v>76204</v>
      </c>
      <c r="N289" s="77">
        <v>3228</v>
      </c>
      <c r="O289" s="77"/>
      <c r="P289" s="77"/>
      <c r="Q289" s="77"/>
      <c r="R289" s="77"/>
    </row>
    <row r="290" spans="1:18" s="14" customFormat="1">
      <c r="A290" s="13"/>
      <c r="B290" s="76"/>
      <c r="C290" s="76"/>
      <c r="D290" s="76"/>
      <c r="E290" s="109" t="s">
        <v>23</v>
      </c>
      <c r="F290" s="90">
        <f>F291</f>
        <v>273393</v>
      </c>
      <c r="G290" s="90">
        <f t="shared" ref="G290:R290" si="132">G291</f>
        <v>0</v>
      </c>
      <c r="H290" s="90">
        <f t="shared" si="132"/>
        <v>0</v>
      </c>
      <c r="I290" s="90">
        <f t="shared" si="132"/>
        <v>0</v>
      </c>
      <c r="J290" s="90">
        <f t="shared" si="132"/>
        <v>0</v>
      </c>
      <c r="K290" s="90">
        <f t="shared" si="132"/>
        <v>0</v>
      </c>
      <c r="L290" s="90">
        <f t="shared" si="132"/>
        <v>50000</v>
      </c>
      <c r="M290" s="90">
        <f t="shared" si="132"/>
        <v>65351</v>
      </c>
      <c r="N290" s="90">
        <f t="shared" si="132"/>
        <v>65351</v>
      </c>
      <c r="O290" s="90">
        <f t="shared" si="132"/>
        <v>65352</v>
      </c>
      <c r="P290" s="90">
        <f t="shared" si="132"/>
        <v>27339</v>
      </c>
      <c r="Q290" s="90">
        <f t="shared" si="132"/>
        <v>0</v>
      </c>
      <c r="R290" s="90">
        <f t="shared" si="132"/>
        <v>0</v>
      </c>
    </row>
    <row r="291" spans="1:18" s="14" customFormat="1" ht="30">
      <c r="A291" s="13"/>
      <c r="B291" s="13"/>
      <c r="C291" s="13"/>
      <c r="D291" s="13"/>
      <c r="E291" s="15" t="s">
        <v>63</v>
      </c>
      <c r="F291" s="90">
        <f t="shared" ref="F291" si="133">G291+H291+I291+J291+K291+L291+M291+N291+O291+P291+Q291+R291</f>
        <v>273393</v>
      </c>
      <c r="G291" s="77"/>
      <c r="H291" s="77"/>
      <c r="I291" s="77"/>
      <c r="J291" s="77"/>
      <c r="K291" s="77"/>
      <c r="L291" s="77">
        <v>50000</v>
      </c>
      <c r="M291" s="77">
        <v>65351</v>
      </c>
      <c r="N291" s="77">
        <v>65351</v>
      </c>
      <c r="O291" s="77">
        <v>65352</v>
      </c>
      <c r="P291" s="77">
        <v>27339</v>
      </c>
      <c r="Q291" s="77"/>
      <c r="R291" s="77"/>
    </row>
    <row r="292" spans="1:18" s="14" customFormat="1">
      <c r="A292" s="13"/>
      <c r="B292" s="13"/>
      <c r="C292" s="13"/>
      <c r="D292" s="13"/>
      <c r="E292" s="109" t="s">
        <v>20</v>
      </c>
      <c r="F292" s="90">
        <f>F293</f>
        <v>499486</v>
      </c>
      <c r="G292" s="90">
        <f t="shared" ref="G292:R292" si="134">G293</f>
        <v>0</v>
      </c>
      <c r="H292" s="90">
        <f t="shared" si="134"/>
        <v>0</v>
      </c>
      <c r="I292" s="90">
        <f t="shared" si="134"/>
        <v>0</v>
      </c>
      <c r="J292" s="90">
        <f t="shared" si="134"/>
        <v>0</v>
      </c>
      <c r="K292" s="45">
        <f t="shared" si="134"/>
        <v>0</v>
      </c>
      <c r="L292" s="90">
        <f t="shared" si="134"/>
        <v>30000</v>
      </c>
      <c r="M292" s="90">
        <f t="shared" si="134"/>
        <v>30000</v>
      </c>
      <c r="N292" s="90">
        <f t="shared" si="134"/>
        <v>70000</v>
      </c>
      <c r="O292" s="90">
        <f t="shared" si="134"/>
        <v>70000</v>
      </c>
      <c r="P292" s="90">
        <f t="shared" si="134"/>
        <v>70000</v>
      </c>
      <c r="Q292" s="90">
        <f t="shared" si="134"/>
        <v>79486</v>
      </c>
      <c r="R292" s="90">
        <f t="shared" si="134"/>
        <v>150000</v>
      </c>
    </row>
    <row r="293" spans="1:18" s="14" customFormat="1" ht="16.5" customHeight="1">
      <c r="A293" s="13"/>
      <c r="B293" s="76"/>
      <c r="C293" s="76"/>
      <c r="D293" s="76"/>
      <c r="E293" s="15" t="s">
        <v>62</v>
      </c>
      <c r="F293" s="45">
        <f>SUM(G293:R293)</f>
        <v>499486</v>
      </c>
      <c r="G293" s="77"/>
      <c r="H293" s="77"/>
      <c r="I293" s="77"/>
      <c r="J293" s="77"/>
      <c r="K293" s="13"/>
      <c r="L293" s="77">
        <v>30000</v>
      </c>
      <c r="M293" s="77">
        <v>30000</v>
      </c>
      <c r="N293" s="77">
        <v>70000</v>
      </c>
      <c r="O293" s="77">
        <v>70000</v>
      </c>
      <c r="P293" s="77">
        <v>70000</v>
      </c>
      <c r="Q293" s="77">
        <v>79486</v>
      </c>
      <c r="R293" s="77">
        <v>150000</v>
      </c>
    </row>
    <row r="294" spans="1:18" s="20" customFormat="1" ht="26.25" customHeight="1">
      <c r="A294" s="72"/>
      <c r="B294" s="84"/>
      <c r="C294" s="22" t="s">
        <v>17</v>
      </c>
      <c r="D294" s="22" t="s">
        <v>15</v>
      </c>
      <c r="E294" s="93" t="s">
        <v>27</v>
      </c>
      <c r="F294" s="80">
        <f>SUM(F295:F299)</f>
        <v>225882</v>
      </c>
      <c r="G294" s="80">
        <f t="shared" ref="G294:R294" si="135">SUM(G295:G299)</f>
        <v>0</v>
      </c>
      <c r="H294" s="80">
        <f t="shared" si="135"/>
        <v>0</v>
      </c>
      <c r="I294" s="77">
        <f t="shared" si="135"/>
        <v>0</v>
      </c>
      <c r="J294" s="80">
        <f t="shared" si="135"/>
        <v>0</v>
      </c>
      <c r="K294" s="80">
        <f t="shared" si="135"/>
        <v>0</v>
      </c>
      <c r="L294" s="80">
        <f t="shared" si="135"/>
        <v>0</v>
      </c>
      <c r="M294" s="80">
        <f t="shared" si="135"/>
        <v>97796</v>
      </c>
      <c r="N294" s="80">
        <f t="shared" si="135"/>
        <v>30495</v>
      </c>
      <c r="O294" s="80">
        <f t="shared" si="135"/>
        <v>0</v>
      </c>
      <c r="P294" s="80">
        <f t="shared" si="135"/>
        <v>0</v>
      </c>
      <c r="Q294" s="80">
        <f t="shared" si="135"/>
        <v>46994</v>
      </c>
      <c r="R294" s="80">
        <f t="shared" si="135"/>
        <v>50597</v>
      </c>
    </row>
    <row r="295" spans="1:18" s="17" customFormat="1" ht="30">
      <c r="A295" s="72"/>
      <c r="B295" s="11"/>
      <c r="C295" s="11"/>
      <c r="D295" s="11"/>
      <c r="E295" s="23" t="s">
        <v>200</v>
      </c>
      <c r="F295" s="80">
        <f t="shared" ref="F295:F299" si="136">SUM(G295:R295)</f>
        <v>50597</v>
      </c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>
        <v>50597</v>
      </c>
    </row>
    <row r="296" spans="1:18" s="17" customFormat="1" ht="30">
      <c r="A296" s="72"/>
      <c r="B296" s="11"/>
      <c r="C296" s="11"/>
      <c r="D296" s="11"/>
      <c r="E296" s="23" t="s">
        <v>204</v>
      </c>
      <c r="F296" s="80">
        <f t="shared" si="136"/>
        <v>46994</v>
      </c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>
        <v>46994</v>
      </c>
      <c r="R296" s="91"/>
    </row>
    <row r="297" spans="1:18" s="17" customFormat="1" ht="30">
      <c r="A297" s="72"/>
      <c r="B297" s="11"/>
      <c r="C297" s="11"/>
      <c r="D297" s="11"/>
      <c r="E297" s="23" t="s">
        <v>205</v>
      </c>
      <c r="F297" s="80">
        <f t="shared" si="136"/>
        <v>69567</v>
      </c>
      <c r="G297" s="91"/>
      <c r="H297" s="91"/>
      <c r="I297" s="91"/>
      <c r="J297" s="91"/>
      <c r="K297" s="91"/>
      <c r="L297" s="91"/>
      <c r="M297" s="91">
        <v>39072</v>
      </c>
      <c r="N297" s="91">
        <v>30495</v>
      </c>
      <c r="O297" s="91"/>
      <c r="P297" s="91"/>
      <c r="Q297" s="91"/>
      <c r="R297" s="91"/>
    </row>
    <row r="298" spans="1:18" s="17" customFormat="1" ht="30">
      <c r="A298" s="72"/>
      <c r="B298" s="11"/>
      <c r="C298" s="11"/>
      <c r="D298" s="11"/>
      <c r="E298" s="23" t="s">
        <v>208</v>
      </c>
      <c r="F298" s="80">
        <f t="shared" si="136"/>
        <v>22024</v>
      </c>
      <c r="G298" s="91"/>
      <c r="H298" s="91"/>
      <c r="I298" s="91"/>
      <c r="J298" s="91"/>
      <c r="K298" s="91"/>
      <c r="L298" s="91"/>
      <c r="M298" s="91">
        <v>22024</v>
      </c>
      <c r="N298" s="91"/>
      <c r="O298" s="91"/>
      <c r="P298" s="91"/>
      <c r="Q298" s="91"/>
      <c r="R298" s="91"/>
    </row>
    <row r="299" spans="1:18" s="17" customFormat="1" ht="30">
      <c r="A299" s="72"/>
      <c r="B299" s="11"/>
      <c r="C299" s="11"/>
      <c r="D299" s="11"/>
      <c r="E299" s="23" t="s">
        <v>231</v>
      </c>
      <c r="F299" s="80">
        <f t="shared" si="136"/>
        <v>36700</v>
      </c>
      <c r="G299" s="91"/>
      <c r="H299" s="91"/>
      <c r="I299" s="91"/>
      <c r="J299" s="91"/>
      <c r="K299" s="91"/>
      <c r="L299" s="91"/>
      <c r="M299" s="91">
        <v>36700</v>
      </c>
      <c r="N299" s="91"/>
      <c r="O299" s="91"/>
      <c r="P299" s="91"/>
      <c r="Q299" s="91"/>
      <c r="R299" s="91"/>
    </row>
    <row r="300" spans="1:18" s="5" customFormat="1">
      <c r="A300" s="72"/>
      <c r="B300" s="3"/>
      <c r="C300" s="3"/>
      <c r="D300" s="3"/>
      <c r="E300" s="66" t="s">
        <v>227</v>
      </c>
      <c r="F300" s="80">
        <f>F301</f>
        <v>1769991.8</v>
      </c>
      <c r="G300" s="80">
        <f t="shared" ref="G300:R301" si="137">G301</f>
        <v>0</v>
      </c>
      <c r="H300" s="80">
        <f t="shared" si="137"/>
        <v>612000</v>
      </c>
      <c r="I300" s="77">
        <f t="shared" si="137"/>
        <v>152769.20000000001</v>
      </c>
      <c r="J300" s="80">
        <f t="shared" si="137"/>
        <v>191000</v>
      </c>
      <c r="K300" s="80">
        <f t="shared" si="137"/>
        <v>237634</v>
      </c>
      <c r="L300" s="80">
        <f t="shared" si="137"/>
        <v>97304</v>
      </c>
      <c r="M300" s="80">
        <f t="shared" si="137"/>
        <v>91348.3</v>
      </c>
      <c r="N300" s="80">
        <f t="shared" si="137"/>
        <v>110500</v>
      </c>
      <c r="O300" s="80">
        <f t="shared" si="137"/>
        <v>103727</v>
      </c>
      <c r="P300" s="80">
        <f t="shared" si="137"/>
        <v>57308.3</v>
      </c>
      <c r="Q300" s="80">
        <f t="shared" si="137"/>
        <v>25000</v>
      </c>
      <c r="R300" s="80">
        <f t="shared" si="137"/>
        <v>91401</v>
      </c>
    </row>
    <row r="301" spans="1:18">
      <c r="A301" s="72"/>
      <c r="B301" s="36"/>
      <c r="C301" s="36" t="s">
        <v>17</v>
      </c>
      <c r="D301" s="36"/>
      <c r="E301" s="9" t="s">
        <v>37</v>
      </c>
      <c r="F301" s="91">
        <f>SUM(F302)</f>
        <v>1769991.8</v>
      </c>
      <c r="G301" s="91">
        <f t="shared" si="137"/>
        <v>0</v>
      </c>
      <c r="H301" s="91">
        <f t="shared" si="137"/>
        <v>612000</v>
      </c>
      <c r="I301" s="91">
        <f t="shared" si="137"/>
        <v>152769.20000000001</v>
      </c>
      <c r="J301" s="91">
        <f t="shared" si="137"/>
        <v>191000</v>
      </c>
      <c r="K301" s="91">
        <f t="shared" si="137"/>
        <v>237634</v>
      </c>
      <c r="L301" s="91">
        <f t="shared" si="137"/>
        <v>97304</v>
      </c>
      <c r="M301" s="91">
        <f t="shared" si="137"/>
        <v>91348.3</v>
      </c>
      <c r="N301" s="91">
        <f t="shared" si="137"/>
        <v>110500</v>
      </c>
      <c r="O301" s="91">
        <f t="shared" si="137"/>
        <v>103727</v>
      </c>
      <c r="P301" s="91">
        <f t="shared" si="137"/>
        <v>57308.3</v>
      </c>
      <c r="Q301" s="91">
        <f t="shared" si="137"/>
        <v>25000</v>
      </c>
      <c r="R301" s="91">
        <f t="shared" si="137"/>
        <v>91401</v>
      </c>
    </row>
    <row r="302" spans="1:18" ht="30">
      <c r="A302" s="72"/>
      <c r="B302" s="36"/>
      <c r="C302" s="36"/>
      <c r="D302" s="36" t="s">
        <v>33</v>
      </c>
      <c r="E302" s="9" t="s">
        <v>34</v>
      </c>
      <c r="F302" s="91">
        <f>SUM(F303:F326)</f>
        <v>1769991.8</v>
      </c>
      <c r="G302" s="91">
        <f t="shared" ref="G302:R302" si="138">SUM(G303:G326)</f>
        <v>0</v>
      </c>
      <c r="H302" s="91">
        <f t="shared" si="138"/>
        <v>612000</v>
      </c>
      <c r="I302" s="91">
        <f t="shared" si="138"/>
        <v>152769.20000000001</v>
      </c>
      <c r="J302" s="91">
        <f t="shared" si="138"/>
        <v>191000</v>
      </c>
      <c r="K302" s="91">
        <f t="shared" si="138"/>
        <v>237634</v>
      </c>
      <c r="L302" s="91">
        <f t="shared" si="138"/>
        <v>97304</v>
      </c>
      <c r="M302" s="91">
        <f t="shared" si="138"/>
        <v>91348.3</v>
      </c>
      <c r="N302" s="91">
        <f t="shared" si="138"/>
        <v>110500</v>
      </c>
      <c r="O302" s="91">
        <f t="shared" si="138"/>
        <v>103727</v>
      </c>
      <c r="P302" s="91">
        <f t="shared" si="138"/>
        <v>57308.3</v>
      </c>
      <c r="Q302" s="91">
        <f t="shared" si="138"/>
        <v>25000</v>
      </c>
      <c r="R302" s="91">
        <f t="shared" si="138"/>
        <v>91401</v>
      </c>
    </row>
    <row r="303" spans="1:18" ht="30">
      <c r="A303" s="126"/>
      <c r="B303" s="226"/>
      <c r="C303" s="126"/>
      <c r="D303" s="126"/>
      <c r="E303" s="127" t="s">
        <v>297</v>
      </c>
      <c r="F303" s="80">
        <f t="shared" ref="F303:F308" si="139">SUM(G303:R303)</f>
        <v>5000</v>
      </c>
      <c r="G303" s="80"/>
      <c r="H303" s="80"/>
      <c r="I303" s="80"/>
      <c r="J303" s="80"/>
      <c r="K303" s="80"/>
      <c r="L303" s="80"/>
      <c r="M303" s="80"/>
      <c r="N303" s="80"/>
      <c r="O303" s="80">
        <v>2000</v>
      </c>
      <c r="P303" s="80">
        <v>3000</v>
      </c>
      <c r="Q303" s="80"/>
      <c r="R303" s="80"/>
    </row>
    <row r="304" spans="1:18" ht="30">
      <c r="A304" s="126"/>
      <c r="B304" s="226"/>
      <c r="C304" s="126"/>
      <c r="D304" s="126"/>
      <c r="E304" s="127" t="s">
        <v>298</v>
      </c>
      <c r="F304" s="80">
        <f t="shared" si="139"/>
        <v>6000</v>
      </c>
      <c r="G304" s="80"/>
      <c r="H304" s="80"/>
      <c r="I304" s="80"/>
      <c r="J304" s="80"/>
      <c r="K304" s="80"/>
      <c r="L304" s="80">
        <v>2000</v>
      </c>
      <c r="M304" s="80"/>
      <c r="N304" s="80"/>
      <c r="O304" s="80">
        <v>2000</v>
      </c>
      <c r="P304" s="80"/>
      <c r="Q304" s="80">
        <v>2000</v>
      </c>
      <c r="R304" s="80"/>
    </row>
    <row r="305" spans="1:21" ht="30">
      <c r="A305" s="126"/>
      <c r="B305" s="226"/>
      <c r="C305" s="126"/>
      <c r="D305" s="126"/>
      <c r="E305" s="127" t="s">
        <v>299</v>
      </c>
      <c r="F305" s="80">
        <f t="shared" si="139"/>
        <v>4500</v>
      </c>
      <c r="G305" s="80"/>
      <c r="H305" s="80"/>
      <c r="I305" s="80"/>
      <c r="J305" s="80"/>
      <c r="K305" s="77"/>
      <c r="L305" s="77"/>
      <c r="M305" s="77">
        <v>1500</v>
      </c>
      <c r="N305" s="80">
        <v>1500</v>
      </c>
      <c r="O305" s="77">
        <v>1500</v>
      </c>
      <c r="P305" s="77"/>
      <c r="Q305" s="80"/>
      <c r="R305" s="80"/>
    </row>
    <row r="306" spans="1:21" ht="30">
      <c r="A306" s="126"/>
      <c r="B306" s="226"/>
      <c r="C306" s="126"/>
      <c r="D306" s="126"/>
      <c r="E306" s="127" t="s">
        <v>300</v>
      </c>
      <c r="F306" s="80">
        <f t="shared" si="139"/>
        <v>6000</v>
      </c>
      <c r="G306" s="80"/>
      <c r="H306" s="80"/>
      <c r="I306" s="80"/>
      <c r="J306" s="80"/>
      <c r="K306" s="80"/>
      <c r="L306" s="77">
        <v>2000</v>
      </c>
      <c r="M306" s="77">
        <v>2000</v>
      </c>
      <c r="N306" s="77">
        <v>2000</v>
      </c>
      <c r="O306" s="77"/>
      <c r="P306" s="77"/>
      <c r="Q306" s="77"/>
      <c r="R306" s="77"/>
    </row>
    <row r="307" spans="1:21" ht="45">
      <c r="A307" s="126"/>
      <c r="B307" s="226"/>
      <c r="C307" s="126"/>
      <c r="D307" s="126"/>
      <c r="E307" s="189" t="s">
        <v>301</v>
      </c>
      <c r="F307" s="81">
        <f t="shared" si="139"/>
        <v>65000</v>
      </c>
      <c r="G307" s="81"/>
      <c r="H307" s="80"/>
      <c r="I307" s="80"/>
      <c r="J307" s="80"/>
      <c r="K307" s="80"/>
      <c r="L307" s="80"/>
      <c r="M307" s="80"/>
      <c r="N307" s="80"/>
      <c r="O307" s="80">
        <v>21000</v>
      </c>
      <c r="P307" s="80">
        <v>21000</v>
      </c>
      <c r="Q307" s="80">
        <v>23000</v>
      </c>
      <c r="R307" s="80"/>
    </row>
    <row r="308" spans="1:21" ht="30">
      <c r="A308" s="126"/>
      <c r="B308" s="226"/>
      <c r="C308" s="126"/>
      <c r="D308" s="126"/>
      <c r="E308" s="189" t="s">
        <v>302</v>
      </c>
      <c r="F308" s="81">
        <f t="shared" si="139"/>
        <v>4000</v>
      </c>
      <c r="G308" s="81"/>
      <c r="H308" s="80"/>
      <c r="I308" s="80"/>
      <c r="J308" s="80"/>
      <c r="K308" s="80"/>
      <c r="L308" s="80"/>
      <c r="M308" s="80"/>
      <c r="N308" s="80"/>
      <c r="O308" s="80"/>
      <c r="P308" s="80">
        <v>4000</v>
      </c>
      <c r="Q308" s="80">
        <f>14905.3-14905.3</f>
        <v>0</v>
      </c>
      <c r="R308" s="80">
        <f>20000-20000</f>
        <v>0</v>
      </c>
    </row>
    <row r="309" spans="1:21" ht="30">
      <c r="A309" s="126"/>
      <c r="B309" s="226"/>
      <c r="C309" s="126"/>
      <c r="D309" s="126"/>
      <c r="E309" s="189" t="s">
        <v>303</v>
      </c>
      <c r="F309" s="81">
        <f t="shared" ref="F309" si="140">SUM(G309:R309)</f>
        <v>5000</v>
      </c>
      <c r="G309" s="81"/>
      <c r="H309" s="80"/>
      <c r="I309" s="80"/>
      <c r="J309" s="80"/>
      <c r="K309" s="80"/>
      <c r="L309" s="80"/>
      <c r="M309" s="80"/>
      <c r="N309" s="80"/>
      <c r="O309" s="80"/>
      <c r="P309" s="80">
        <v>5000</v>
      </c>
      <c r="Q309" s="80">
        <f>19581.8-19581.8</f>
        <v>0</v>
      </c>
      <c r="R309" s="80"/>
    </row>
    <row r="310" spans="1:21" ht="40.5" customHeight="1">
      <c r="A310" s="126"/>
      <c r="B310" s="226"/>
      <c r="C310" s="126"/>
      <c r="D310" s="126"/>
      <c r="E310" s="127" t="s">
        <v>304</v>
      </c>
      <c r="F310" s="81">
        <f t="shared" ref="F310" si="141">SUM(G310:R310)</f>
        <v>4500</v>
      </c>
      <c r="G310" s="81"/>
      <c r="H310" s="80"/>
      <c r="I310" s="80"/>
      <c r="J310" s="80"/>
      <c r="K310" s="80"/>
      <c r="L310" s="80"/>
      <c r="M310" s="80"/>
      <c r="N310" s="80">
        <v>2000</v>
      </c>
      <c r="O310" s="80"/>
      <c r="P310" s="80">
        <v>2500</v>
      </c>
      <c r="Q310" s="80">
        <f>2445-2445</f>
        <v>0</v>
      </c>
      <c r="R310" s="80"/>
    </row>
    <row r="311" spans="1:21" s="20" customFormat="1" ht="30">
      <c r="A311" s="126"/>
      <c r="B311" s="224"/>
      <c r="C311" s="224"/>
      <c r="D311" s="224"/>
      <c r="E311" s="225" t="s">
        <v>305</v>
      </c>
      <c r="F311" s="80">
        <f t="shared" ref="F311:F313" si="142">SUM(G311:R311)</f>
        <v>50000</v>
      </c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77">
        <v>50000</v>
      </c>
      <c r="S311" s="24"/>
      <c r="T311" s="24"/>
      <c r="U311" s="24"/>
    </row>
    <row r="312" spans="1:21" s="20" customFormat="1" ht="45">
      <c r="A312" s="126"/>
      <c r="B312" s="224"/>
      <c r="C312" s="224"/>
      <c r="D312" s="224"/>
      <c r="E312" s="229" t="s">
        <v>306</v>
      </c>
      <c r="F312" s="80">
        <f t="shared" si="142"/>
        <v>70000</v>
      </c>
      <c r="G312" s="80"/>
      <c r="H312" s="80"/>
      <c r="I312" s="80"/>
      <c r="J312" s="80"/>
      <c r="K312" s="80">
        <v>6500</v>
      </c>
      <c r="L312" s="80">
        <v>20000</v>
      </c>
      <c r="M312" s="80">
        <v>20000</v>
      </c>
      <c r="N312" s="80">
        <v>20000</v>
      </c>
      <c r="O312" s="80">
        <v>3500</v>
      </c>
      <c r="P312" s="80"/>
      <c r="Q312" s="80"/>
      <c r="R312" s="77"/>
      <c r="S312" s="24"/>
      <c r="T312" s="24"/>
      <c r="U312" s="24"/>
    </row>
    <row r="313" spans="1:21" s="20" customFormat="1" ht="30">
      <c r="A313" s="126"/>
      <c r="B313" s="224"/>
      <c r="C313" s="224"/>
      <c r="D313" s="224"/>
      <c r="E313" s="105" t="s">
        <v>307</v>
      </c>
      <c r="F313" s="80">
        <f t="shared" si="142"/>
        <v>50000</v>
      </c>
      <c r="G313" s="80"/>
      <c r="H313" s="80"/>
      <c r="I313" s="80"/>
      <c r="J313" s="80">
        <v>50000</v>
      </c>
      <c r="K313" s="80"/>
      <c r="L313" s="80"/>
      <c r="M313" s="80"/>
      <c r="N313" s="80"/>
      <c r="O313" s="80"/>
      <c r="P313" s="80"/>
      <c r="Q313" s="80"/>
      <c r="R313" s="77"/>
      <c r="S313" s="24"/>
      <c r="T313" s="24"/>
      <c r="U313" s="24"/>
    </row>
    <row r="314" spans="1:21" s="20" customFormat="1" ht="30">
      <c r="A314" s="126"/>
      <c r="B314" s="224"/>
      <c r="C314" s="224"/>
      <c r="D314" s="224"/>
      <c r="E314" s="225" t="s">
        <v>308</v>
      </c>
      <c r="F314" s="80">
        <f>SUM(G314:R314)</f>
        <v>276696.3</v>
      </c>
      <c r="G314" s="80"/>
      <c r="H314" s="80"/>
      <c r="I314" s="80"/>
      <c r="J314" s="80">
        <v>83000</v>
      </c>
      <c r="K314" s="80">
        <v>168000</v>
      </c>
      <c r="L314" s="80">
        <v>12848</v>
      </c>
      <c r="M314" s="80">
        <v>12848.3</v>
      </c>
      <c r="N314" s="80"/>
      <c r="O314" s="80"/>
      <c r="P314" s="80"/>
      <c r="Q314" s="80"/>
      <c r="R314" s="77"/>
      <c r="S314" s="24"/>
      <c r="T314" s="24"/>
      <c r="U314" s="24"/>
    </row>
    <row r="315" spans="1:21" ht="30">
      <c r="A315" s="72"/>
      <c r="B315" s="3"/>
      <c r="C315" s="3"/>
      <c r="D315" s="3"/>
      <c r="E315" s="62" t="s">
        <v>309</v>
      </c>
      <c r="F315" s="80">
        <f>SUM(G315:R315)</f>
        <v>91808.3</v>
      </c>
      <c r="G315" s="77"/>
      <c r="H315" s="77"/>
      <c r="I315" s="77"/>
      <c r="J315" s="77"/>
      <c r="K315" s="82"/>
      <c r="L315" s="82"/>
      <c r="M315" s="82">
        <v>10000</v>
      </c>
      <c r="N315" s="77">
        <v>30000</v>
      </c>
      <c r="O315" s="77">
        <v>30000</v>
      </c>
      <c r="P315" s="77">
        <v>21808.3</v>
      </c>
      <c r="Q315" s="77"/>
      <c r="R315" s="82"/>
    </row>
    <row r="316" spans="1:21" s="24" customFormat="1" ht="47.25" customHeight="1">
      <c r="A316" s="72"/>
      <c r="B316" s="84"/>
      <c r="C316" s="84"/>
      <c r="D316" s="84"/>
      <c r="E316" s="62" t="s">
        <v>195</v>
      </c>
      <c r="F316" s="80">
        <f t="shared" ref="F316:F326" si="143">SUM(G316:R316)</f>
        <v>210000</v>
      </c>
      <c r="G316" s="80"/>
      <c r="H316" s="80"/>
      <c r="I316" s="77"/>
      <c r="J316" s="80">
        <v>30000</v>
      </c>
      <c r="K316" s="80">
        <v>30000</v>
      </c>
      <c r="L316" s="80">
        <v>40000</v>
      </c>
      <c r="M316" s="80">
        <v>40000</v>
      </c>
      <c r="N316" s="80">
        <v>55000</v>
      </c>
      <c r="O316" s="80">
        <v>15000</v>
      </c>
      <c r="P316" s="80"/>
      <c r="Q316" s="80"/>
      <c r="R316" s="77"/>
    </row>
    <row r="317" spans="1:21" s="24" customFormat="1" ht="45">
      <c r="A317" s="72"/>
      <c r="B317" s="84"/>
      <c r="C317" s="22"/>
      <c r="D317" s="22"/>
      <c r="E317" s="65" t="s">
        <v>196</v>
      </c>
      <c r="F317" s="80">
        <f t="shared" si="143"/>
        <v>3944</v>
      </c>
      <c r="G317" s="80"/>
      <c r="H317" s="80">
        <f>2000-2000</f>
        <v>0</v>
      </c>
      <c r="I317" s="77"/>
      <c r="J317" s="80">
        <v>2000</v>
      </c>
      <c r="K317" s="80">
        <v>1944</v>
      </c>
      <c r="L317" s="80"/>
      <c r="M317" s="80"/>
      <c r="N317" s="80"/>
      <c r="O317" s="80"/>
      <c r="P317" s="80"/>
      <c r="Q317" s="80"/>
      <c r="R317" s="80"/>
    </row>
    <row r="318" spans="1:21" s="24" customFormat="1" ht="45">
      <c r="A318" s="72"/>
      <c r="B318" s="84"/>
      <c r="C318" s="22"/>
      <c r="D318" s="22"/>
      <c r="E318" s="65" t="s">
        <v>197</v>
      </c>
      <c r="F318" s="80">
        <f t="shared" si="143"/>
        <v>3190</v>
      </c>
      <c r="G318" s="80"/>
      <c r="H318" s="80">
        <f>2000-2000</f>
        <v>0</v>
      </c>
      <c r="I318" s="77"/>
      <c r="J318" s="80">
        <v>2000</v>
      </c>
      <c r="K318" s="80">
        <v>1190</v>
      </c>
      <c r="L318" s="80"/>
      <c r="M318" s="80"/>
      <c r="N318" s="80"/>
      <c r="O318" s="80"/>
      <c r="P318" s="80"/>
      <c r="Q318" s="80"/>
      <c r="R318" s="80"/>
    </row>
    <row r="319" spans="1:21" ht="30">
      <c r="A319" s="72"/>
      <c r="B319" s="11"/>
      <c r="C319" s="11"/>
      <c r="D319" s="11"/>
      <c r="E319" s="62" t="s">
        <v>198</v>
      </c>
      <c r="F319" s="80">
        <f t="shared" si="143"/>
        <v>752769.2</v>
      </c>
      <c r="G319" s="91"/>
      <c r="H319" s="91">
        <v>600000</v>
      </c>
      <c r="I319" s="91">
        <v>152769.20000000001</v>
      </c>
      <c r="J319" s="91"/>
      <c r="K319" s="91"/>
      <c r="L319" s="91"/>
      <c r="M319" s="91"/>
      <c r="N319" s="91"/>
      <c r="O319" s="91"/>
      <c r="P319" s="91"/>
      <c r="Q319" s="91"/>
      <c r="R319" s="91"/>
    </row>
    <row r="320" spans="1:21" ht="30">
      <c r="A320" s="72"/>
      <c r="B320" s="11"/>
      <c r="C320" s="11"/>
      <c r="D320" s="11"/>
      <c r="E320" s="62" t="s">
        <v>199</v>
      </c>
      <c r="F320" s="80">
        <f t="shared" si="143"/>
        <v>51401</v>
      </c>
      <c r="G320" s="91"/>
      <c r="H320" s="91"/>
      <c r="I320" s="91"/>
      <c r="J320" s="91"/>
      <c r="K320" s="91"/>
      <c r="L320" s="91">
        <v>5000</v>
      </c>
      <c r="M320" s="91">
        <v>5000</v>
      </c>
      <c r="N320" s="91"/>
      <c r="O320" s="91"/>
      <c r="P320" s="91"/>
      <c r="Q320" s="91"/>
      <c r="R320" s="91">
        <v>41401</v>
      </c>
    </row>
    <row r="321" spans="1:18" ht="30">
      <c r="A321" s="72"/>
      <c r="B321" s="11"/>
      <c r="C321" s="11"/>
      <c r="D321" s="11"/>
      <c r="E321" s="62" t="s">
        <v>201</v>
      </c>
      <c r="F321" s="80">
        <f t="shared" si="143"/>
        <v>0</v>
      </c>
      <c r="G321" s="91"/>
      <c r="H321" s="91"/>
      <c r="I321" s="210">
        <f>10000-10000</f>
        <v>0</v>
      </c>
      <c r="J321" s="91">
        <f>10000-10000</f>
        <v>0</v>
      </c>
      <c r="K321" s="91">
        <f>40000-40000</f>
        <v>0</v>
      </c>
      <c r="L321" s="91">
        <f>38773-38773</f>
        <v>0</v>
      </c>
      <c r="M321" s="91"/>
      <c r="N321" s="91"/>
      <c r="O321" s="91"/>
      <c r="P321" s="91"/>
      <c r="Q321" s="91"/>
      <c r="R321" s="210">
        <f>10000-10000</f>
        <v>0</v>
      </c>
    </row>
    <row r="322" spans="1:18" ht="45">
      <c r="A322" s="72"/>
      <c r="B322" s="11"/>
      <c r="C322" s="11"/>
      <c r="D322" s="11"/>
      <c r="E322" s="62" t="s">
        <v>202</v>
      </c>
      <c r="F322" s="80">
        <f t="shared" si="143"/>
        <v>28727</v>
      </c>
      <c r="G322" s="91"/>
      <c r="H322" s="91"/>
      <c r="I322" s="91"/>
      <c r="J322" s="91"/>
      <c r="K322" s="91"/>
      <c r="L322" s="91"/>
      <c r="M322" s="91"/>
      <c r="N322" s="91"/>
      <c r="O322" s="91">
        <v>28727</v>
      </c>
      <c r="P322" s="91"/>
      <c r="Q322" s="91"/>
      <c r="R322" s="91"/>
    </row>
    <row r="323" spans="1:18" s="17" customFormat="1" ht="45">
      <c r="A323" s="72"/>
      <c r="B323" s="11"/>
      <c r="C323" s="11"/>
      <c r="D323" s="11"/>
      <c r="E323" s="65" t="s">
        <v>203</v>
      </c>
      <c r="F323" s="80">
        <f t="shared" si="143"/>
        <v>7600</v>
      </c>
      <c r="G323" s="91"/>
      <c r="H323" s="91"/>
      <c r="I323" s="91"/>
      <c r="J323" s="91"/>
      <c r="K323" s="91"/>
      <c r="L323" s="91">
        <v>7600</v>
      </c>
      <c r="M323" s="91"/>
      <c r="N323" s="91"/>
      <c r="O323" s="91"/>
      <c r="P323" s="91"/>
      <c r="Q323" s="91"/>
      <c r="R323" s="91"/>
    </row>
    <row r="324" spans="1:18" s="17" customFormat="1" ht="45">
      <c r="A324" s="72"/>
      <c r="B324" s="11"/>
      <c r="C324" s="11"/>
      <c r="D324" s="11"/>
      <c r="E324" s="65" t="s">
        <v>206</v>
      </c>
      <c r="F324" s="80">
        <f t="shared" si="143"/>
        <v>12000</v>
      </c>
      <c r="G324" s="91"/>
      <c r="H324" s="91">
        <v>12000</v>
      </c>
      <c r="I324" s="91"/>
      <c r="J324" s="91"/>
      <c r="K324" s="91"/>
      <c r="L324" s="91"/>
      <c r="M324" s="91"/>
      <c r="N324" s="91"/>
      <c r="O324" s="91"/>
      <c r="P324" s="91"/>
      <c r="Q324" s="91"/>
      <c r="R324" s="91"/>
    </row>
    <row r="325" spans="1:18" s="17" customFormat="1" ht="30">
      <c r="A325" s="72"/>
      <c r="B325" s="11"/>
      <c r="C325" s="11"/>
      <c r="D325" s="11"/>
      <c r="E325" s="65" t="s">
        <v>207</v>
      </c>
      <c r="F325" s="80">
        <f t="shared" si="143"/>
        <v>7856</v>
      </c>
      <c r="G325" s="91"/>
      <c r="H325" s="91"/>
      <c r="I325" s="91"/>
      <c r="J325" s="91"/>
      <c r="K325" s="91"/>
      <c r="L325" s="91">
        <v>7856</v>
      </c>
      <c r="M325" s="91"/>
      <c r="N325" s="91"/>
      <c r="O325" s="91"/>
      <c r="P325" s="91"/>
      <c r="Q325" s="91"/>
      <c r="R325" s="91"/>
    </row>
    <row r="326" spans="1:18" s="17" customFormat="1" ht="30">
      <c r="A326" s="72"/>
      <c r="B326" s="11"/>
      <c r="C326" s="11"/>
      <c r="D326" s="11"/>
      <c r="E326" s="65" t="s">
        <v>68</v>
      </c>
      <c r="F326" s="80">
        <f t="shared" si="143"/>
        <v>54000</v>
      </c>
      <c r="G326" s="91"/>
      <c r="H326" s="91"/>
      <c r="I326" s="91"/>
      <c r="J326" s="91">
        <v>24000</v>
      </c>
      <c r="K326" s="91">
        <v>30000</v>
      </c>
      <c r="L326" s="91"/>
      <c r="M326" s="91"/>
      <c r="N326" s="91"/>
      <c r="O326" s="91"/>
      <c r="P326" s="91"/>
      <c r="Q326" s="91"/>
      <c r="R326" s="91"/>
    </row>
    <row r="327" spans="1:18">
      <c r="Q327" s="18"/>
    </row>
    <row r="328" spans="1:18">
      <c r="Q328" s="18"/>
    </row>
    <row r="329" spans="1:18">
      <c r="Q329" s="18"/>
    </row>
    <row r="330" spans="1:18">
      <c r="Q330" s="18"/>
    </row>
  </sheetData>
  <mergeCells count="4">
    <mergeCell ref="A1:D2"/>
    <mergeCell ref="E1:E2"/>
    <mergeCell ref="F1:F2"/>
    <mergeCell ref="G1:R1"/>
  </mergeCells>
  <printOptions horizontalCentered="1"/>
  <pageMargins left="0" right="0" top="0.15748031496062992" bottom="0.15748031496062992" header="0.11811023622047245" footer="0.11811023622047245"/>
  <pageSetup paperSize="9" scale="56" orientation="landscape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9"/>
  <sheetViews>
    <sheetView workbookViewId="0">
      <selection activeCell="F8" sqref="F8:R8"/>
    </sheetView>
  </sheetViews>
  <sheetFormatPr defaultRowHeight="15"/>
  <cols>
    <col min="5" max="5" width="42.28515625" customWidth="1"/>
    <col min="6" max="6" width="15.85546875" customWidth="1"/>
    <col min="8" max="8" width="14.42578125" customWidth="1"/>
    <col min="9" max="9" width="11.7109375" customWidth="1"/>
    <col min="10" max="10" width="13" customWidth="1"/>
    <col min="11" max="11" width="11.28515625" customWidth="1"/>
    <col min="15" max="15" width="10.85546875" customWidth="1"/>
  </cols>
  <sheetData>
    <row r="1" spans="1:19" ht="15.75">
      <c r="A1" s="252" t="s">
        <v>235</v>
      </c>
      <c r="B1" s="252"/>
      <c r="C1" s="252"/>
      <c r="D1" s="252"/>
      <c r="E1" s="252"/>
      <c r="F1" s="252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</row>
    <row r="2" spans="1:19" ht="15.75">
      <c r="A2" s="253" t="s">
        <v>236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</row>
    <row r="3" spans="1:19" ht="15.75">
      <c r="A3" s="253" t="s">
        <v>237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</row>
    <row r="4" spans="1:19" ht="15.75">
      <c r="A4" s="253" t="s">
        <v>238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</row>
    <row r="5" spans="1:19" ht="15.75">
      <c r="A5" s="121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</row>
    <row r="6" spans="1:19" ht="15.75">
      <c r="A6" s="255"/>
      <c r="B6" s="255"/>
      <c r="C6" s="255"/>
      <c r="D6" s="255"/>
      <c r="E6" s="255" t="s">
        <v>0</v>
      </c>
      <c r="F6" s="256" t="s">
        <v>1</v>
      </c>
      <c r="G6" s="258" t="s">
        <v>2</v>
      </c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0"/>
    </row>
    <row r="7" spans="1:19" ht="15.75">
      <c r="A7" s="255"/>
      <c r="B7" s="255"/>
      <c r="C7" s="255"/>
      <c r="D7" s="255"/>
      <c r="E7" s="255"/>
      <c r="F7" s="257"/>
      <c r="G7" s="123" t="s">
        <v>3</v>
      </c>
      <c r="H7" s="123" t="s">
        <v>4</v>
      </c>
      <c r="I7" s="123" t="s">
        <v>5</v>
      </c>
      <c r="J7" s="123" t="s">
        <v>6</v>
      </c>
      <c r="K7" s="123" t="s">
        <v>7</v>
      </c>
      <c r="L7" s="123" t="s">
        <v>8</v>
      </c>
      <c r="M7" s="123" t="s">
        <v>9</v>
      </c>
      <c r="N7" s="123" t="s">
        <v>10</v>
      </c>
      <c r="O7" s="123" t="s">
        <v>11</v>
      </c>
      <c r="P7" s="123" t="s">
        <v>12</v>
      </c>
      <c r="Q7" s="123" t="s">
        <v>13</v>
      </c>
      <c r="R7" s="123" t="s">
        <v>14</v>
      </c>
      <c r="S7" s="20"/>
    </row>
    <row r="8" spans="1:19" ht="42.75">
      <c r="A8" s="22" t="s">
        <v>38</v>
      </c>
      <c r="B8" s="22" t="s">
        <v>15</v>
      </c>
      <c r="C8" s="22" t="s">
        <v>15</v>
      </c>
      <c r="D8" s="22" t="s">
        <v>15</v>
      </c>
      <c r="E8" s="124" t="s">
        <v>39</v>
      </c>
      <c r="F8" s="125">
        <f>F9+F11+F38+F109+F115+F118+F121+F129+F132+F138+F142+F146+F149</f>
        <v>58506976.400000006</v>
      </c>
      <c r="G8" s="125">
        <f t="shared" ref="G8:R8" si="0">G9+G11+G38+G109+G115+G118+G121+G129+G132+G138+G142+G146+G149</f>
        <v>0</v>
      </c>
      <c r="H8" s="125">
        <f t="shared" si="0"/>
        <v>47660186.799999997</v>
      </c>
      <c r="I8" s="125">
        <f t="shared" si="0"/>
        <v>1731269</v>
      </c>
      <c r="J8" s="125">
        <f t="shared" si="0"/>
        <v>8454621.5999999996</v>
      </c>
      <c r="K8" s="125">
        <f t="shared" si="0"/>
        <v>660899</v>
      </c>
      <c r="L8" s="125">
        <f t="shared" si="0"/>
        <v>0</v>
      </c>
      <c r="M8" s="125">
        <f t="shared" si="0"/>
        <v>0</v>
      </c>
      <c r="N8" s="125">
        <f t="shared" si="0"/>
        <v>0</v>
      </c>
      <c r="O8" s="125">
        <f t="shared" si="0"/>
        <v>0</v>
      </c>
      <c r="P8" s="125">
        <f t="shared" si="0"/>
        <v>0</v>
      </c>
      <c r="Q8" s="125">
        <f t="shared" si="0"/>
        <v>0</v>
      </c>
      <c r="R8" s="125">
        <f t="shared" si="0"/>
        <v>0</v>
      </c>
      <c r="S8" s="59"/>
    </row>
    <row r="9" spans="1:19" s="238" customFormat="1" ht="45">
      <c r="A9" s="241"/>
      <c r="B9" s="242" t="s">
        <v>312</v>
      </c>
      <c r="C9" s="242" t="s">
        <v>316</v>
      </c>
      <c r="D9" s="242"/>
      <c r="E9" s="243" t="s">
        <v>313</v>
      </c>
      <c r="F9" s="244">
        <f>F10</f>
        <v>200000</v>
      </c>
      <c r="G9" s="244">
        <f>G10</f>
        <v>0</v>
      </c>
      <c r="H9" s="245">
        <f t="shared" ref="H9:R9" si="1">H10</f>
        <v>0</v>
      </c>
      <c r="I9" s="245">
        <f t="shared" si="1"/>
        <v>200000</v>
      </c>
      <c r="J9" s="245">
        <f t="shared" si="1"/>
        <v>0</v>
      </c>
      <c r="K9" s="245">
        <f t="shared" si="1"/>
        <v>0</v>
      </c>
      <c r="L9" s="245">
        <f t="shared" si="1"/>
        <v>0</v>
      </c>
      <c r="M9" s="245">
        <f t="shared" si="1"/>
        <v>0</v>
      </c>
      <c r="N9" s="245">
        <f t="shared" si="1"/>
        <v>0</v>
      </c>
      <c r="O9" s="245">
        <f t="shared" si="1"/>
        <v>0</v>
      </c>
      <c r="P9" s="245">
        <f t="shared" si="1"/>
        <v>0</v>
      </c>
      <c r="Q9" s="245"/>
      <c r="R9" s="245">
        <f t="shared" si="1"/>
        <v>0</v>
      </c>
    </row>
    <row r="10" spans="1:19" s="238" customFormat="1" ht="60">
      <c r="A10" s="241"/>
      <c r="B10" s="242"/>
      <c r="C10" s="242"/>
      <c r="D10" s="242" t="s">
        <v>314</v>
      </c>
      <c r="E10" s="247" t="s">
        <v>315</v>
      </c>
      <c r="F10" s="244">
        <f>SUM(G10:R10)</f>
        <v>200000</v>
      </c>
      <c r="G10" s="244"/>
      <c r="H10" s="245"/>
      <c r="I10" s="245">
        <v>200000</v>
      </c>
      <c r="J10" s="245"/>
      <c r="K10" s="245"/>
      <c r="L10" s="245"/>
      <c r="M10" s="245"/>
      <c r="N10" s="245"/>
      <c r="O10" s="245"/>
      <c r="P10" s="245">
        <f>1000-1000</f>
        <v>0</v>
      </c>
      <c r="Q10" s="245"/>
      <c r="R10" s="245"/>
    </row>
    <row r="11" spans="1:19" s="4" customFormat="1" ht="45">
      <c r="A11" s="230"/>
      <c r="B11" s="22" t="s">
        <v>252</v>
      </c>
      <c r="C11" s="22" t="s">
        <v>15</v>
      </c>
      <c r="D11" s="22" t="s">
        <v>15</v>
      </c>
      <c r="E11" s="127" t="s">
        <v>253</v>
      </c>
      <c r="F11" s="80">
        <f>F12</f>
        <v>7000000</v>
      </c>
      <c r="G11" s="80">
        <f t="shared" ref="G11:R12" si="2">G12</f>
        <v>0</v>
      </c>
      <c r="H11" s="80">
        <f t="shared" si="2"/>
        <v>0</v>
      </c>
      <c r="I11" s="80">
        <f t="shared" si="2"/>
        <v>245473</v>
      </c>
      <c r="J11" s="80">
        <f t="shared" si="2"/>
        <v>6754527</v>
      </c>
      <c r="K11" s="80">
        <f t="shared" si="2"/>
        <v>0</v>
      </c>
      <c r="L11" s="80">
        <f t="shared" si="2"/>
        <v>0</v>
      </c>
      <c r="M11" s="80">
        <f t="shared" si="2"/>
        <v>0</v>
      </c>
      <c r="N11" s="80">
        <f t="shared" si="2"/>
        <v>0</v>
      </c>
      <c r="O11" s="80">
        <f t="shared" si="2"/>
        <v>0</v>
      </c>
      <c r="P11" s="80">
        <f t="shared" si="2"/>
        <v>0</v>
      </c>
      <c r="Q11" s="80">
        <f t="shared" si="2"/>
        <v>0</v>
      </c>
      <c r="R11" s="80">
        <f t="shared" si="2"/>
        <v>0</v>
      </c>
    </row>
    <row r="12" spans="1:19" s="4" customFormat="1">
      <c r="A12" s="230"/>
      <c r="B12" s="22"/>
      <c r="C12" s="22" t="s">
        <v>254</v>
      </c>
      <c r="D12" s="22"/>
      <c r="E12" s="216" t="s">
        <v>255</v>
      </c>
      <c r="F12" s="80">
        <f>F13</f>
        <v>7000000</v>
      </c>
      <c r="G12" s="80">
        <f t="shared" si="2"/>
        <v>0</v>
      </c>
      <c r="H12" s="80">
        <f t="shared" si="2"/>
        <v>0</v>
      </c>
      <c r="I12" s="80">
        <f t="shared" si="2"/>
        <v>245473</v>
      </c>
      <c r="J12" s="80">
        <f t="shared" si="2"/>
        <v>6754527</v>
      </c>
      <c r="K12" s="80">
        <f t="shared" si="2"/>
        <v>0</v>
      </c>
      <c r="L12" s="80">
        <f t="shared" si="2"/>
        <v>0</v>
      </c>
      <c r="M12" s="80">
        <f t="shared" si="2"/>
        <v>0</v>
      </c>
      <c r="N12" s="80">
        <f t="shared" si="2"/>
        <v>0</v>
      </c>
      <c r="O12" s="80">
        <f t="shared" si="2"/>
        <v>0</v>
      </c>
      <c r="P12" s="80">
        <f t="shared" si="2"/>
        <v>0</v>
      </c>
      <c r="Q12" s="80">
        <f t="shared" si="2"/>
        <v>0</v>
      </c>
      <c r="R12" s="80">
        <f t="shared" si="2"/>
        <v>0</v>
      </c>
    </row>
    <row r="13" spans="1:19" s="4" customFormat="1" ht="45">
      <c r="A13" s="230"/>
      <c r="B13" s="22"/>
      <c r="C13" s="22"/>
      <c r="D13" s="22" t="s">
        <v>256</v>
      </c>
      <c r="E13" s="127" t="s">
        <v>257</v>
      </c>
      <c r="F13" s="80">
        <f>F14+F22+F36</f>
        <v>7000000</v>
      </c>
      <c r="G13" s="80">
        <f t="shared" ref="G13:R13" si="3">G14+G22+G36</f>
        <v>0</v>
      </c>
      <c r="H13" s="80">
        <f t="shared" si="3"/>
        <v>0</v>
      </c>
      <c r="I13" s="80">
        <f t="shared" si="3"/>
        <v>245473</v>
      </c>
      <c r="J13" s="80">
        <f t="shared" si="3"/>
        <v>6754527</v>
      </c>
      <c r="K13" s="80">
        <f t="shared" si="3"/>
        <v>0</v>
      </c>
      <c r="L13" s="80">
        <f t="shared" si="3"/>
        <v>0</v>
      </c>
      <c r="M13" s="80">
        <f t="shared" si="3"/>
        <v>0</v>
      </c>
      <c r="N13" s="80">
        <f t="shared" si="3"/>
        <v>0</v>
      </c>
      <c r="O13" s="80">
        <f t="shared" si="3"/>
        <v>0</v>
      </c>
      <c r="P13" s="80">
        <f t="shared" si="3"/>
        <v>0</v>
      </c>
      <c r="Q13" s="80">
        <f t="shared" si="3"/>
        <v>0</v>
      </c>
      <c r="R13" s="80">
        <f t="shared" si="3"/>
        <v>0</v>
      </c>
    </row>
    <row r="14" spans="1:19" s="4" customFormat="1">
      <c r="A14" s="230"/>
      <c r="B14" s="22"/>
      <c r="C14" s="22"/>
      <c r="D14" s="22"/>
      <c r="E14" s="8" t="s">
        <v>43</v>
      </c>
      <c r="F14" s="80">
        <f>SUM(F15:F21)</f>
        <v>3348403</v>
      </c>
      <c r="G14" s="80">
        <f t="shared" ref="G14:R14" si="4">SUM(G15:G21)</f>
        <v>0</v>
      </c>
      <c r="H14" s="80">
        <f t="shared" si="4"/>
        <v>0</v>
      </c>
      <c r="I14" s="80">
        <f t="shared" si="4"/>
        <v>0</v>
      </c>
      <c r="J14" s="80">
        <f t="shared" si="4"/>
        <v>3348403</v>
      </c>
      <c r="K14" s="80">
        <f t="shared" si="4"/>
        <v>0</v>
      </c>
      <c r="L14" s="80">
        <f t="shared" si="4"/>
        <v>0</v>
      </c>
      <c r="M14" s="80">
        <f t="shared" si="4"/>
        <v>0</v>
      </c>
      <c r="N14" s="80">
        <f t="shared" si="4"/>
        <v>0</v>
      </c>
      <c r="O14" s="80">
        <f t="shared" si="4"/>
        <v>0</v>
      </c>
      <c r="P14" s="80">
        <f t="shared" si="4"/>
        <v>0</v>
      </c>
      <c r="Q14" s="80">
        <f t="shared" si="4"/>
        <v>0</v>
      </c>
      <c r="R14" s="80">
        <f t="shared" si="4"/>
        <v>0</v>
      </c>
    </row>
    <row r="15" spans="1:19" s="4" customFormat="1" ht="75">
      <c r="A15" s="230"/>
      <c r="B15" s="22"/>
      <c r="C15" s="22"/>
      <c r="D15" s="22"/>
      <c r="E15" s="217" t="s">
        <v>258</v>
      </c>
      <c r="F15" s="80">
        <f>SUM(G15:R15)</f>
        <v>1348403</v>
      </c>
      <c r="G15" s="80"/>
      <c r="H15" s="80"/>
      <c r="I15" s="80"/>
      <c r="J15" s="80">
        <v>1348403</v>
      </c>
      <c r="K15" s="80"/>
      <c r="L15" s="80"/>
      <c r="M15" s="80"/>
      <c r="N15" s="80"/>
      <c r="O15" s="80"/>
      <c r="P15" s="80"/>
      <c r="Q15" s="80"/>
      <c r="R15" s="80"/>
    </row>
    <row r="16" spans="1:19" s="4" customFormat="1" ht="46.5" customHeight="1">
      <c r="A16" s="230"/>
      <c r="B16" s="22"/>
      <c r="C16" s="22"/>
      <c r="D16" s="22"/>
      <c r="E16" s="217" t="s">
        <v>259</v>
      </c>
      <c r="F16" s="80">
        <f t="shared" ref="F16:F21" si="5">SUM(G16:R16)</f>
        <v>500000</v>
      </c>
      <c r="G16" s="80"/>
      <c r="H16" s="80"/>
      <c r="I16" s="80"/>
      <c r="J16" s="80">
        <v>500000</v>
      </c>
      <c r="K16" s="80"/>
      <c r="L16" s="80"/>
      <c r="M16" s="80"/>
      <c r="N16" s="80"/>
      <c r="O16" s="80"/>
      <c r="P16" s="80"/>
      <c r="Q16" s="80"/>
      <c r="R16" s="80"/>
    </row>
    <row r="17" spans="1:18" s="4" customFormat="1" ht="60">
      <c r="A17" s="230"/>
      <c r="B17" s="22"/>
      <c r="C17" s="22"/>
      <c r="D17" s="22"/>
      <c r="E17" s="217" t="s">
        <v>260</v>
      </c>
      <c r="F17" s="80">
        <f t="shared" si="5"/>
        <v>500000</v>
      </c>
      <c r="G17" s="80"/>
      <c r="H17" s="80"/>
      <c r="I17" s="80"/>
      <c r="J17" s="80">
        <v>500000</v>
      </c>
      <c r="K17" s="80"/>
      <c r="L17" s="80"/>
      <c r="M17" s="80"/>
      <c r="N17" s="80"/>
      <c r="O17" s="80"/>
      <c r="P17" s="80"/>
      <c r="Q17" s="80"/>
      <c r="R17" s="80"/>
    </row>
    <row r="18" spans="1:18" s="4" customFormat="1" ht="60">
      <c r="A18" s="230"/>
      <c r="B18" s="22"/>
      <c r="C18" s="22"/>
      <c r="D18" s="22"/>
      <c r="E18" s="217" t="s">
        <v>261</v>
      </c>
      <c r="F18" s="80">
        <f t="shared" si="5"/>
        <v>500000</v>
      </c>
      <c r="G18" s="80"/>
      <c r="H18" s="80"/>
      <c r="I18" s="80"/>
      <c r="J18" s="80">
        <v>500000</v>
      </c>
      <c r="K18" s="80"/>
      <c r="L18" s="80"/>
      <c r="M18" s="80"/>
      <c r="N18" s="80"/>
      <c r="O18" s="80"/>
      <c r="P18" s="80"/>
      <c r="Q18" s="80"/>
      <c r="R18" s="80"/>
    </row>
    <row r="19" spans="1:18" s="4" customFormat="1" ht="60">
      <c r="A19" s="230"/>
      <c r="B19" s="22"/>
      <c r="C19" s="22"/>
      <c r="D19" s="22"/>
      <c r="E19" s="217" t="s">
        <v>262</v>
      </c>
      <c r="F19" s="80">
        <f t="shared" si="5"/>
        <v>200000</v>
      </c>
      <c r="G19" s="80"/>
      <c r="H19" s="80"/>
      <c r="I19" s="80"/>
      <c r="J19" s="80">
        <v>200000</v>
      </c>
      <c r="K19" s="80"/>
      <c r="L19" s="80"/>
      <c r="M19" s="80"/>
      <c r="N19" s="80"/>
      <c r="O19" s="80"/>
      <c r="P19" s="80"/>
      <c r="Q19" s="80"/>
      <c r="R19" s="80"/>
    </row>
    <row r="20" spans="1:18" s="4" customFormat="1" ht="60">
      <c r="A20" s="230"/>
      <c r="B20" s="22"/>
      <c r="C20" s="22"/>
      <c r="D20" s="22"/>
      <c r="E20" s="217" t="s">
        <v>263</v>
      </c>
      <c r="F20" s="80">
        <f t="shared" si="5"/>
        <v>200000</v>
      </c>
      <c r="G20" s="80"/>
      <c r="H20" s="80"/>
      <c r="I20" s="80"/>
      <c r="J20" s="80">
        <v>200000</v>
      </c>
      <c r="K20" s="80"/>
      <c r="L20" s="80"/>
      <c r="M20" s="80"/>
      <c r="N20" s="80"/>
      <c r="O20" s="80"/>
      <c r="P20" s="80"/>
      <c r="Q20" s="80"/>
      <c r="R20" s="80"/>
    </row>
    <row r="21" spans="1:18" s="4" customFormat="1" ht="45">
      <c r="A21" s="230"/>
      <c r="B21" s="22"/>
      <c r="C21" s="22"/>
      <c r="D21" s="22"/>
      <c r="E21" s="218" t="s">
        <v>264</v>
      </c>
      <c r="F21" s="80">
        <f t="shared" si="5"/>
        <v>100000</v>
      </c>
      <c r="G21" s="80"/>
      <c r="H21" s="80"/>
      <c r="I21" s="80"/>
      <c r="J21" s="80">
        <v>100000</v>
      </c>
      <c r="K21" s="80"/>
      <c r="L21" s="80"/>
      <c r="M21" s="80"/>
      <c r="N21" s="80"/>
      <c r="O21" s="80"/>
      <c r="P21" s="80"/>
      <c r="Q21" s="80"/>
      <c r="R21" s="80"/>
    </row>
    <row r="22" spans="1:18" s="4" customFormat="1">
      <c r="A22" s="230"/>
      <c r="B22" s="22"/>
      <c r="C22" s="22"/>
      <c r="D22" s="22"/>
      <c r="E22" s="2" t="s">
        <v>44</v>
      </c>
      <c r="F22" s="80">
        <f>SUM(F23:F35)</f>
        <v>3406124</v>
      </c>
      <c r="G22" s="80">
        <f t="shared" ref="G22:R22" si="6">SUM(G23:G35)</f>
        <v>0</v>
      </c>
      <c r="H22" s="80">
        <f t="shared" si="6"/>
        <v>0</v>
      </c>
      <c r="I22" s="80">
        <f t="shared" si="6"/>
        <v>0</v>
      </c>
      <c r="J22" s="80">
        <f t="shared" si="6"/>
        <v>3406124</v>
      </c>
      <c r="K22" s="80">
        <f t="shared" si="6"/>
        <v>0</v>
      </c>
      <c r="L22" s="80">
        <f t="shared" si="6"/>
        <v>0</v>
      </c>
      <c r="M22" s="80">
        <f t="shared" si="6"/>
        <v>0</v>
      </c>
      <c r="N22" s="80">
        <f t="shared" si="6"/>
        <v>0</v>
      </c>
      <c r="O22" s="80">
        <f t="shared" si="6"/>
        <v>0</v>
      </c>
      <c r="P22" s="80">
        <f t="shared" si="6"/>
        <v>0</v>
      </c>
      <c r="Q22" s="80">
        <f t="shared" si="6"/>
        <v>0</v>
      </c>
      <c r="R22" s="80">
        <f t="shared" si="6"/>
        <v>0</v>
      </c>
    </row>
    <row r="23" spans="1:18" s="4" customFormat="1" ht="75">
      <c r="A23" s="230"/>
      <c r="B23" s="22"/>
      <c r="C23" s="22"/>
      <c r="D23" s="22"/>
      <c r="E23" s="219" t="s">
        <v>265</v>
      </c>
      <c r="F23" s="80">
        <f>SUM(G23:R23)</f>
        <v>403331</v>
      </c>
      <c r="G23" s="80"/>
      <c r="H23" s="80"/>
      <c r="I23" s="80"/>
      <c r="J23" s="80">
        <v>403331</v>
      </c>
      <c r="K23" s="80"/>
      <c r="L23" s="80"/>
      <c r="M23" s="80"/>
      <c r="N23" s="80"/>
      <c r="O23" s="80"/>
      <c r="P23" s="80"/>
      <c r="Q23" s="80"/>
      <c r="R23" s="80"/>
    </row>
    <row r="24" spans="1:18" s="4" customFormat="1" ht="75">
      <c r="A24" s="230"/>
      <c r="B24" s="22"/>
      <c r="C24" s="22"/>
      <c r="D24" s="22"/>
      <c r="E24" s="219" t="s">
        <v>266</v>
      </c>
      <c r="F24" s="80">
        <f t="shared" ref="F24:F35" si="7">SUM(G24:R24)</f>
        <v>147006</v>
      </c>
      <c r="G24" s="80"/>
      <c r="H24" s="80"/>
      <c r="I24" s="80"/>
      <c r="J24" s="80">
        <v>147006</v>
      </c>
      <c r="K24" s="80"/>
      <c r="L24" s="80"/>
      <c r="M24" s="80"/>
      <c r="N24" s="80"/>
      <c r="O24" s="80"/>
      <c r="P24" s="80"/>
      <c r="Q24" s="80"/>
      <c r="R24" s="80"/>
    </row>
    <row r="25" spans="1:18" s="4" customFormat="1" ht="75">
      <c r="A25" s="230"/>
      <c r="B25" s="22"/>
      <c r="C25" s="22"/>
      <c r="D25" s="22"/>
      <c r="E25" s="219" t="s">
        <v>267</v>
      </c>
      <c r="F25" s="80">
        <f t="shared" si="7"/>
        <v>221888</v>
      </c>
      <c r="G25" s="80"/>
      <c r="H25" s="80"/>
      <c r="I25" s="80"/>
      <c r="J25" s="80">
        <v>221888</v>
      </c>
      <c r="K25" s="80"/>
      <c r="L25" s="80"/>
      <c r="M25" s="80"/>
      <c r="N25" s="80"/>
      <c r="O25" s="80"/>
      <c r="P25" s="80"/>
      <c r="Q25" s="80"/>
      <c r="R25" s="80"/>
    </row>
    <row r="26" spans="1:18" s="4" customFormat="1" ht="60">
      <c r="A26" s="230"/>
      <c r="B26" s="22"/>
      <c r="C26" s="22"/>
      <c r="D26" s="22"/>
      <c r="E26" s="219" t="s">
        <v>268</v>
      </c>
      <c r="F26" s="80">
        <f t="shared" si="7"/>
        <v>39382</v>
      </c>
      <c r="G26" s="80"/>
      <c r="H26" s="80"/>
      <c r="I26" s="80"/>
      <c r="J26" s="80">
        <v>39382</v>
      </c>
      <c r="K26" s="80"/>
      <c r="L26" s="80"/>
      <c r="M26" s="80"/>
      <c r="N26" s="80"/>
      <c r="O26" s="80"/>
      <c r="P26" s="80"/>
      <c r="Q26" s="80"/>
      <c r="R26" s="80"/>
    </row>
    <row r="27" spans="1:18" s="4" customFormat="1" ht="60">
      <c r="A27" s="230"/>
      <c r="B27" s="22"/>
      <c r="C27" s="22"/>
      <c r="D27" s="22"/>
      <c r="E27" s="219" t="s">
        <v>269</v>
      </c>
      <c r="F27" s="80">
        <f t="shared" si="7"/>
        <v>293460</v>
      </c>
      <c r="G27" s="80"/>
      <c r="H27" s="80"/>
      <c r="I27" s="80"/>
      <c r="J27" s="80">
        <v>293460</v>
      </c>
      <c r="K27" s="80"/>
      <c r="L27" s="80"/>
      <c r="M27" s="80"/>
      <c r="N27" s="80"/>
      <c r="O27" s="80"/>
      <c r="P27" s="80"/>
      <c r="Q27" s="80"/>
      <c r="R27" s="80"/>
    </row>
    <row r="28" spans="1:18" s="4" customFormat="1" ht="90">
      <c r="A28" s="230"/>
      <c r="B28" s="22"/>
      <c r="C28" s="22"/>
      <c r="D28" s="22"/>
      <c r="E28" s="219" t="s">
        <v>270</v>
      </c>
      <c r="F28" s="80">
        <f t="shared" si="7"/>
        <v>300000</v>
      </c>
      <c r="G28" s="80"/>
      <c r="H28" s="80"/>
      <c r="I28" s="80"/>
      <c r="J28" s="80">
        <v>300000</v>
      </c>
      <c r="K28" s="80"/>
      <c r="L28" s="80"/>
      <c r="M28" s="80"/>
      <c r="N28" s="80"/>
      <c r="O28" s="80"/>
      <c r="P28" s="80"/>
      <c r="Q28" s="80"/>
      <c r="R28" s="80"/>
    </row>
    <row r="29" spans="1:18" s="4" customFormat="1" ht="90">
      <c r="A29" s="230"/>
      <c r="B29" s="22"/>
      <c r="C29" s="22"/>
      <c r="D29" s="22"/>
      <c r="E29" s="219" t="s">
        <v>271</v>
      </c>
      <c r="F29" s="80">
        <f t="shared" si="7"/>
        <v>300000</v>
      </c>
      <c r="G29" s="80"/>
      <c r="H29" s="80"/>
      <c r="I29" s="80"/>
      <c r="J29" s="80">
        <v>300000</v>
      </c>
      <c r="K29" s="80"/>
      <c r="L29" s="80"/>
      <c r="M29" s="80"/>
      <c r="N29" s="80"/>
      <c r="O29" s="80"/>
      <c r="P29" s="80"/>
      <c r="Q29" s="80"/>
      <c r="R29" s="80"/>
    </row>
    <row r="30" spans="1:18" s="4" customFormat="1" ht="90">
      <c r="A30" s="230"/>
      <c r="B30" s="22"/>
      <c r="C30" s="22"/>
      <c r="D30" s="22"/>
      <c r="E30" s="219" t="s">
        <v>272</v>
      </c>
      <c r="F30" s="80">
        <f t="shared" si="7"/>
        <v>300000</v>
      </c>
      <c r="G30" s="80"/>
      <c r="H30" s="80"/>
      <c r="I30" s="80"/>
      <c r="J30" s="80">
        <v>300000</v>
      </c>
      <c r="K30" s="80"/>
      <c r="L30" s="80"/>
      <c r="M30" s="80"/>
      <c r="N30" s="80"/>
      <c r="O30" s="80"/>
      <c r="P30" s="80"/>
      <c r="Q30" s="80"/>
      <c r="R30" s="80"/>
    </row>
    <row r="31" spans="1:18" s="4" customFormat="1" ht="90">
      <c r="A31" s="230"/>
      <c r="B31" s="22"/>
      <c r="C31" s="22"/>
      <c r="D31" s="22"/>
      <c r="E31" s="219" t="s">
        <v>273</v>
      </c>
      <c r="F31" s="80">
        <f t="shared" si="7"/>
        <v>300000</v>
      </c>
      <c r="G31" s="80"/>
      <c r="H31" s="80"/>
      <c r="I31" s="80"/>
      <c r="J31" s="80">
        <v>300000</v>
      </c>
      <c r="K31" s="80"/>
      <c r="L31" s="80"/>
      <c r="M31" s="80"/>
      <c r="N31" s="80"/>
      <c r="O31" s="80"/>
      <c r="P31" s="80"/>
      <c r="Q31" s="80"/>
      <c r="R31" s="80"/>
    </row>
    <row r="32" spans="1:18" s="4" customFormat="1" ht="90">
      <c r="A32" s="230"/>
      <c r="B32" s="22"/>
      <c r="C32" s="22"/>
      <c r="D32" s="22"/>
      <c r="E32" s="219" t="s">
        <v>274</v>
      </c>
      <c r="F32" s="80">
        <f t="shared" si="7"/>
        <v>300000</v>
      </c>
      <c r="G32" s="80"/>
      <c r="H32" s="80"/>
      <c r="I32" s="80"/>
      <c r="J32" s="80">
        <v>300000</v>
      </c>
      <c r="K32" s="80"/>
      <c r="L32" s="80"/>
      <c r="M32" s="80"/>
      <c r="N32" s="80"/>
      <c r="O32" s="80"/>
      <c r="P32" s="80"/>
      <c r="Q32" s="80"/>
      <c r="R32" s="80"/>
    </row>
    <row r="33" spans="1:19" s="4" customFormat="1" ht="90">
      <c r="A33" s="230"/>
      <c r="B33" s="22"/>
      <c r="C33" s="22"/>
      <c r="D33" s="22"/>
      <c r="E33" s="219" t="s">
        <v>275</v>
      </c>
      <c r="F33" s="80">
        <f t="shared" si="7"/>
        <v>300000</v>
      </c>
      <c r="G33" s="80"/>
      <c r="H33" s="80"/>
      <c r="I33" s="80"/>
      <c r="J33" s="80">
        <v>300000</v>
      </c>
      <c r="K33" s="80"/>
      <c r="L33" s="80"/>
      <c r="M33" s="80"/>
      <c r="N33" s="80"/>
      <c r="O33" s="80"/>
      <c r="P33" s="80"/>
      <c r="Q33" s="80"/>
      <c r="R33" s="80"/>
    </row>
    <row r="34" spans="1:19" s="4" customFormat="1" ht="90">
      <c r="A34" s="230"/>
      <c r="B34" s="22"/>
      <c r="C34" s="22"/>
      <c r="D34" s="22"/>
      <c r="E34" s="219" t="s">
        <v>276</v>
      </c>
      <c r="F34" s="80">
        <f t="shared" si="7"/>
        <v>250000</v>
      </c>
      <c r="G34" s="80"/>
      <c r="H34" s="80"/>
      <c r="I34" s="80"/>
      <c r="J34" s="80">
        <v>250000</v>
      </c>
      <c r="K34" s="80"/>
      <c r="L34" s="80"/>
      <c r="M34" s="80"/>
      <c r="N34" s="80"/>
      <c r="O34" s="80"/>
      <c r="P34" s="80"/>
      <c r="Q34" s="80"/>
      <c r="R34" s="80"/>
    </row>
    <row r="35" spans="1:19" s="4" customFormat="1" ht="90">
      <c r="A35" s="230"/>
      <c r="B35" s="22"/>
      <c r="C35" s="22"/>
      <c r="D35" s="22"/>
      <c r="E35" s="219" t="s">
        <v>277</v>
      </c>
      <c r="F35" s="80">
        <f t="shared" si="7"/>
        <v>251057</v>
      </c>
      <c r="G35" s="80"/>
      <c r="H35" s="80"/>
      <c r="I35" s="80"/>
      <c r="J35" s="80">
        <v>251057</v>
      </c>
      <c r="K35" s="80"/>
      <c r="L35" s="80"/>
      <c r="M35" s="80"/>
      <c r="N35" s="80"/>
      <c r="O35" s="80"/>
      <c r="P35" s="80"/>
      <c r="Q35" s="80"/>
      <c r="R35" s="80"/>
    </row>
    <row r="36" spans="1:19" s="4" customFormat="1">
      <c r="A36" s="230"/>
      <c r="B36" s="22"/>
      <c r="C36" s="22"/>
      <c r="D36" s="22"/>
      <c r="E36" s="8" t="s">
        <v>24</v>
      </c>
      <c r="F36" s="80">
        <f>SUM(F37)</f>
        <v>245473</v>
      </c>
      <c r="G36" s="80">
        <f t="shared" ref="G36:R36" si="8">SUM(G37)</f>
        <v>0</v>
      </c>
      <c r="H36" s="80">
        <f t="shared" si="8"/>
        <v>0</v>
      </c>
      <c r="I36" s="80">
        <f t="shared" si="8"/>
        <v>245473</v>
      </c>
      <c r="J36" s="80">
        <f t="shared" si="8"/>
        <v>0</v>
      </c>
      <c r="K36" s="80">
        <f t="shared" si="8"/>
        <v>0</v>
      </c>
      <c r="L36" s="80">
        <f t="shared" si="8"/>
        <v>0</v>
      </c>
      <c r="M36" s="80">
        <f t="shared" si="8"/>
        <v>0</v>
      </c>
      <c r="N36" s="80">
        <f t="shared" si="8"/>
        <v>0</v>
      </c>
      <c r="O36" s="80">
        <f t="shared" si="8"/>
        <v>0</v>
      </c>
      <c r="P36" s="80">
        <f t="shared" si="8"/>
        <v>0</v>
      </c>
      <c r="Q36" s="80">
        <f t="shared" si="8"/>
        <v>0</v>
      </c>
      <c r="R36" s="80">
        <f t="shared" si="8"/>
        <v>0</v>
      </c>
    </row>
    <row r="37" spans="1:19" s="4" customFormat="1" ht="27" customHeight="1">
      <c r="A37" s="230"/>
      <c r="B37" s="22"/>
      <c r="C37" s="22"/>
      <c r="D37" s="22"/>
      <c r="E37" s="218" t="s">
        <v>278</v>
      </c>
      <c r="F37" s="80">
        <f>SUM(G37:R37)</f>
        <v>245473</v>
      </c>
      <c r="G37" s="80"/>
      <c r="H37" s="80"/>
      <c r="I37" s="80">
        <v>245473</v>
      </c>
      <c r="J37" s="80"/>
      <c r="K37" s="80"/>
      <c r="L37" s="80"/>
      <c r="M37" s="80"/>
      <c r="N37" s="80"/>
      <c r="O37" s="80"/>
      <c r="P37" s="80"/>
      <c r="Q37" s="80"/>
      <c r="R37" s="80"/>
    </row>
    <row r="38" spans="1:19" s="4" customFormat="1" ht="75">
      <c r="A38" s="230"/>
      <c r="B38" s="22" t="s">
        <v>279</v>
      </c>
      <c r="C38" s="22" t="s">
        <v>15</v>
      </c>
      <c r="D38" s="22" t="s">
        <v>15</v>
      </c>
      <c r="E38" s="127" t="s">
        <v>280</v>
      </c>
      <c r="F38" s="80">
        <f>F67+F39</f>
        <v>5332857</v>
      </c>
      <c r="G38" s="80">
        <f t="shared" ref="G38:R38" si="9">G67+G39</f>
        <v>0</v>
      </c>
      <c r="H38" s="80">
        <f t="shared" si="9"/>
        <v>5329291</v>
      </c>
      <c r="I38" s="80">
        <f t="shared" si="9"/>
        <v>0</v>
      </c>
      <c r="J38" s="80">
        <f t="shared" si="9"/>
        <v>3566</v>
      </c>
      <c r="K38" s="80">
        <f t="shared" si="9"/>
        <v>0</v>
      </c>
      <c r="L38" s="80">
        <f t="shared" si="9"/>
        <v>0</v>
      </c>
      <c r="M38" s="80">
        <f t="shared" si="9"/>
        <v>0</v>
      </c>
      <c r="N38" s="80">
        <f t="shared" si="9"/>
        <v>0</v>
      </c>
      <c r="O38" s="80">
        <f t="shared" si="9"/>
        <v>0</v>
      </c>
      <c r="P38" s="80">
        <f t="shared" si="9"/>
        <v>0</v>
      </c>
      <c r="Q38" s="80">
        <f t="shared" si="9"/>
        <v>0</v>
      </c>
      <c r="R38" s="80">
        <f t="shared" si="9"/>
        <v>0</v>
      </c>
    </row>
    <row r="39" spans="1:19" s="6" customFormat="1" ht="30">
      <c r="A39" s="126"/>
      <c r="B39" s="27" t="s">
        <v>15</v>
      </c>
      <c r="C39" s="27" t="s">
        <v>26</v>
      </c>
      <c r="D39" s="27" t="s">
        <v>15</v>
      </c>
      <c r="E39" s="127" t="s">
        <v>30</v>
      </c>
      <c r="F39" s="129">
        <f>F40</f>
        <v>3548866</v>
      </c>
      <c r="G39" s="129">
        <f t="shared" ref="G39:R39" si="10">G40</f>
        <v>0</v>
      </c>
      <c r="H39" s="129">
        <f t="shared" si="10"/>
        <v>3548866</v>
      </c>
      <c r="I39" s="129">
        <f t="shared" si="10"/>
        <v>0</v>
      </c>
      <c r="J39" s="129">
        <f t="shared" si="10"/>
        <v>0</v>
      </c>
      <c r="K39" s="129">
        <f t="shared" si="10"/>
        <v>0</v>
      </c>
      <c r="L39" s="129">
        <f t="shared" si="10"/>
        <v>0</v>
      </c>
      <c r="M39" s="129">
        <f t="shared" si="10"/>
        <v>0</v>
      </c>
      <c r="N39" s="129">
        <f t="shared" si="10"/>
        <v>0</v>
      </c>
      <c r="O39" s="129">
        <f t="shared" si="10"/>
        <v>0</v>
      </c>
      <c r="P39" s="129">
        <f t="shared" si="10"/>
        <v>0</v>
      </c>
      <c r="Q39" s="129">
        <f t="shared" si="10"/>
        <v>0</v>
      </c>
      <c r="R39" s="129">
        <f t="shared" si="10"/>
        <v>0</v>
      </c>
    </row>
    <row r="40" spans="1:19" s="6" customFormat="1" ht="30">
      <c r="A40" s="126"/>
      <c r="B40" s="27" t="s">
        <v>15</v>
      </c>
      <c r="C40" s="27" t="s">
        <v>15</v>
      </c>
      <c r="D40" s="27" t="s">
        <v>33</v>
      </c>
      <c r="E40" s="127" t="s">
        <v>34</v>
      </c>
      <c r="F40" s="129">
        <f>F41+F55</f>
        <v>3548866</v>
      </c>
      <c r="G40" s="129">
        <f t="shared" ref="G40:R40" si="11">G41+G55</f>
        <v>0</v>
      </c>
      <c r="H40" s="129">
        <f t="shared" si="11"/>
        <v>3548866</v>
      </c>
      <c r="I40" s="129">
        <f t="shared" si="11"/>
        <v>0</v>
      </c>
      <c r="J40" s="129">
        <f t="shared" si="11"/>
        <v>0</v>
      </c>
      <c r="K40" s="129">
        <f t="shared" si="11"/>
        <v>0</v>
      </c>
      <c r="L40" s="129">
        <f t="shared" si="11"/>
        <v>0</v>
      </c>
      <c r="M40" s="129">
        <f t="shared" si="11"/>
        <v>0</v>
      </c>
      <c r="N40" s="129">
        <f t="shared" si="11"/>
        <v>0</v>
      </c>
      <c r="O40" s="129">
        <f t="shared" si="11"/>
        <v>0</v>
      </c>
      <c r="P40" s="129">
        <f t="shared" si="11"/>
        <v>0</v>
      </c>
      <c r="Q40" s="129">
        <f t="shared" si="11"/>
        <v>0</v>
      </c>
      <c r="R40" s="129">
        <f t="shared" si="11"/>
        <v>0</v>
      </c>
    </row>
    <row r="41" spans="1:19" s="6" customFormat="1" ht="24">
      <c r="A41" s="156"/>
      <c r="B41" s="156"/>
      <c r="C41" s="156"/>
      <c r="D41" s="156"/>
      <c r="E41" s="157" t="s">
        <v>209</v>
      </c>
      <c r="F41" s="43">
        <f>SUM(F42+F45+F51+F53)</f>
        <v>1948866</v>
      </c>
      <c r="G41" s="43">
        <f t="shared" ref="G41:R41" si="12">SUM(G42+G45+G51+G53)</f>
        <v>0</v>
      </c>
      <c r="H41" s="43">
        <f t="shared" si="12"/>
        <v>1948866</v>
      </c>
      <c r="I41" s="43">
        <f t="shared" si="12"/>
        <v>0</v>
      </c>
      <c r="J41" s="43">
        <f t="shared" si="12"/>
        <v>0</v>
      </c>
      <c r="K41" s="43">
        <f t="shared" si="12"/>
        <v>0</v>
      </c>
      <c r="L41" s="43">
        <f t="shared" si="12"/>
        <v>0</v>
      </c>
      <c r="M41" s="43">
        <f t="shared" si="12"/>
        <v>0</v>
      </c>
      <c r="N41" s="43">
        <f t="shared" si="12"/>
        <v>0</v>
      </c>
      <c r="O41" s="43">
        <f t="shared" si="12"/>
        <v>0</v>
      </c>
      <c r="P41" s="43">
        <f t="shared" si="12"/>
        <v>0</v>
      </c>
      <c r="Q41" s="43">
        <f t="shared" si="12"/>
        <v>0</v>
      </c>
      <c r="R41" s="43">
        <f t="shared" si="12"/>
        <v>0</v>
      </c>
      <c r="S41" s="37"/>
    </row>
    <row r="42" spans="1:19" s="6" customFormat="1">
      <c r="A42" s="156"/>
      <c r="B42" s="156"/>
      <c r="C42" s="156"/>
      <c r="D42" s="156"/>
      <c r="E42" s="158" t="s">
        <v>43</v>
      </c>
      <c r="F42" s="48">
        <f>SUM(F43:F44)</f>
        <v>745719</v>
      </c>
      <c r="G42" s="48">
        <f t="shared" ref="G42:R42" si="13">SUM(G43:G44)</f>
        <v>0</v>
      </c>
      <c r="H42" s="48">
        <f t="shared" si="13"/>
        <v>745719</v>
      </c>
      <c r="I42" s="48">
        <f t="shared" si="13"/>
        <v>0</v>
      </c>
      <c r="J42" s="48">
        <f t="shared" si="13"/>
        <v>0</v>
      </c>
      <c r="K42" s="48">
        <f t="shared" si="13"/>
        <v>0</v>
      </c>
      <c r="L42" s="48">
        <f t="shared" si="13"/>
        <v>0</v>
      </c>
      <c r="M42" s="48">
        <f t="shared" si="13"/>
        <v>0</v>
      </c>
      <c r="N42" s="48">
        <f t="shared" si="13"/>
        <v>0</v>
      </c>
      <c r="O42" s="48">
        <f t="shared" si="13"/>
        <v>0</v>
      </c>
      <c r="P42" s="48">
        <f t="shared" si="13"/>
        <v>0</v>
      </c>
      <c r="Q42" s="48">
        <f t="shared" si="13"/>
        <v>0</v>
      </c>
      <c r="R42" s="48">
        <f t="shared" si="13"/>
        <v>0</v>
      </c>
      <c r="S42" s="37"/>
    </row>
    <row r="43" spans="1:19" s="6" customFormat="1" ht="90">
      <c r="A43" s="159"/>
      <c r="B43" s="159"/>
      <c r="C43" s="159"/>
      <c r="D43" s="159"/>
      <c r="E43" s="42" t="s">
        <v>73</v>
      </c>
      <c r="F43" s="44">
        <f t="shared" ref="F43:F44" si="14">SUM(G43:R43)</f>
        <v>269188</v>
      </c>
      <c r="G43" s="44">
        <v>0</v>
      </c>
      <c r="H43" s="44">
        <v>269188</v>
      </c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37"/>
    </row>
    <row r="44" spans="1:19" s="6" customFormat="1" ht="60">
      <c r="A44" s="159"/>
      <c r="B44" s="159"/>
      <c r="C44" s="159"/>
      <c r="D44" s="159"/>
      <c r="E44" s="160" t="s">
        <v>74</v>
      </c>
      <c r="F44" s="44">
        <f t="shared" si="14"/>
        <v>476531</v>
      </c>
      <c r="G44" s="44">
        <v>0</v>
      </c>
      <c r="H44" s="44">
        <v>476531</v>
      </c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37"/>
    </row>
    <row r="45" spans="1:19" s="6" customFormat="1">
      <c r="A45" s="159"/>
      <c r="B45" s="159"/>
      <c r="C45" s="159"/>
      <c r="D45" s="159"/>
      <c r="E45" s="161" t="s">
        <v>44</v>
      </c>
      <c r="F45" s="44">
        <f>SUM(F46:F50)</f>
        <v>788113</v>
      </c>
      <c r="G45" s="44">
        <f t="shared" ref="G45:R45" si="15">SUM(G46:G50)</f>
        <v>0</v>
      </c>
      <c r="H45" s="44">
        <f t="shared" si="15"/>
        <v>788113</v>
      </c>
      <c r="I45" s="44">
        <f t="shared" si="15"/>
        <v>0</v>
      </c>
      <c r="J45" s="44">
        <f t="shared" si="15"/>
        <v>0</v>
      </c>
      <c r="K45" s="44">
        <f t="shared" si="15"/>
        <v>0</v>
      </c>
      <c r="L45" s="44">
        <f t="shared" si="15"/>
        <v>0</v>
      </c>
      <c r="M45" s="44">
        <f t="shared" si="15"/>
        <v>0</v>
      </c>
      <c r="N45" s="44">
        <f t="shared" si="15"/>
        <v>0</v>
      </c>
      <c r="O45" s="44">
        <f t="shared" si="15"/>
        <v>0</v>
      </c>
      <c r="P45" s="44">
        <f t="shared" si="15"/>
        <v>0</v>
      </c>
      <c r="Q45" s="44">
        <f t="shared" si="15"/>
        <v>0</v>
      </c>
      <c r="R45" s="44">
        <f t="shared" si="15"/>
        <v>0</v>
      </c>
      <c r="S45" s="37"/>
    </row>
    <row r="46" spans="1:19" s="6" customFormat="1" ht="75">
      <c r="A46" s="159"/>
      <c r="B46" s="159"/>
      <c r="C46" s="159"/>
      <c r="D46" s="159"/>
      <c r="E46" s="162" t="s">
        <v>59</v>
      </c>
      <c r="F46" s="44">
        <f>SUM(G46:R46)</f>
        <v>38159</v>
      </c>
      <c r="G46" s="44">
        <v>0</v>
      </c>
      <c r="H46" s="44">
        <v>38159</v>
      </c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37"/>
    </row>
    <row r="47" spans="1:19" s="6" customFormat="1" ht="75">
      <c r="A47" s="159"/>
      <c r="B47" s="159"/>
      <c r="C47" s="159"/>
      <c r="D47" s="159"/>
      <c r="E47" s="162" t="s">
        <v>60</v>
      </c>
      <c r="F47" s="44">
        <f t="shared" ref="F47" si="16">SUM(G47:R47)</f>
        <v>34628</v>
      </c>
      <c r="G47" s="44">
        <v>0</v>
      </c>
      <c r="H47" s="44">
        <v>34628</v>
      </c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37"/>
    </row>
    <row r="48" spans="1:19" s="6" customFormat="1" ht="90">
      <c r="A48" s="159"/>
      <c r="B48" s="159"/>
      <c r="C48" s="159"/>
      <c r="D48" s="159"/>
      <c r="E48" s="42" t="s">
        <v>75</v>
      </c>
      <c r="F48" s="44">
        <f>SUM(G48:R48)</f>
        <v>238442</v>
      </c>
      <c r="G48" s="44">
        <v>0</v>
      </c>
      <c r="H48" s="44">
        <v>238442</v>
      </c>
      <c r="I48" s="45"/>
      <c r="J48" s="45"/>
      <c r="K48" s="45"/>
      <c r="L48" s="45"/>
      <c r="M48" s="45"/>
      <c r="N48" s="44"/>
      <c r="O48" s="44"/>
      <c r="P48" s="44"/>
      <c r="Q48" s="44"/>
      <c r="R48" s="44"/>
      <c r="S48" s="37"/>
    </row>
    <row r="49" spans="1:19" s="6" customFormat="1" ht="90">
      <c r="A49" s="159"/>
      <c r="B49" s="159"/>
      <c r="C49" s="159"/>
      <c r="D49" s="159"/>
      <c r="E49" s="42" t="s">
        <v>76</v>
      </c>
      <c r="F49" s="44">
        <f t="shared" ref="F49:F50" si="17">SUM(G49:R49)</f>
        <v>238442</v>
      </c>
      <c r="G49" s="44">
        <v>0</v>
      </c>
      <c r="H49" s="44">
        <v>238442</v>
      </c>
      <c r="I49" s="45"/>
      <c r="J49" s="45"/>
      <c r="K49" s="45"/>
      <c r="L49" s="45"/>
      <c r="M49" s="45"/>
      <c r="N49" s="45"/>
      <c r="O49" s="44"/>
      <c r="P49" s="44"/>
      <c r="Q49" s="44"/>
      <c r="R49" s="44"/>
      <c r="S49" s="37"/>
    </row>
    <row r="50" spans="1:19" s="6" customFormat="1" ht="90">
      <c r="A50" s="159"/>
      <c r="B50" s="159"/>
      <c r="C50" s="159"/>
      <c r="D50" s="159"/>
      <c r="E50" s="42" t="s">
        <v>77</v>
      </c>
      <c r="F50" s="44">
        <f t="shared" si="17"/>
        <v>238442</v>
      </c>
      <c r="G50" s="44">
        <v>0</v>
      </c>
      <c r="H50" s="44">
        <v>238442</v>
      </c>
      <c r="I50" s="45"/>
      <c r="J50" s="45"/>
      <c r="K50" s="45"/>
      <c r="L50" s="45"/>
      <c r="M50" s="45"/>
      <c r="N50" s="45"/>
      <c r="O50" s="44"/>
      <c r="P50" s="44"/>
      <c r="Q50" s="44"/>
      <c r="R50" s="44"/>
      <c r="S50" s="37"/>
    </row>
    <row r="51" spans="1:19" s="6" customFormat="1">
      <c r="A51" s="156"/>
      <c r="B51" s="156"/>
      <c r="C51" s="156"/>
      <c r="D51" s="156"/>
      <c r="E51" s="163" t="s">
        <v>67</v>
      </c>
      <c r="F51" s="44">
        <f>F52</f>
        <v>273136</v>
      </c>
      <c r="G51" s="44">
        <f t="shared" ref="G51:R51" si="18">G52</f>
        <v>0</v>
      </c>
      <c r="H51" s="44">
        <f t="shared" si="18"/>
        <v>273136</v>
      </c>
      <c r="I51" s="44">
        <f t="shared" si="18"/>
        <v>0</v>
      </c>
      <c r="J51" s="44">
        <f t="shared" si="18"/>
        <v>0</v>
      </c>
      <c r="K51" s="44">
        <f t="shared" si="18"/>
        <v>0</v>
      </c>
      <c r="L51" s="44">
        <f t="shared" si="18"/>
        <v>0</v>
      </c>
      <c r="M51" s="44">
        <f t="shared" si="18"/>
        <v>0</v>
      </c>
      <c r="N51" s="44">
        <f t="shared" si="18"/>
        <v>0</v>
      </c>
      <c r="O51" s="44">
        <f t="shared" si="18"/>
        <v>0</v>
      </c>
      <c r="P51" s="44">
        <f t="shared" si="18"/>
        <v>0</v>
      </c>
      <c r="Q51" s="44">
        <f t="shared" si="18"/>
        <v>0</v>
      </c>
      <c r="R51" s="44">
        <f t="shared" si="18"/>
        <v>0</v>
      </c>
      <c r="S51" s="37"/>
    </row>
    <row r="52" spans="1:19" s="6" customFormat="1" ht="30">
      <c r="A52" s="156"/>
      <c r="B52" s="156"/>
      <c r="C52" s="156"/>
      <c r="D52" s="156"/>
      <c r="E52" s="164" t="s">
        <v>78</v>
      </c>
      <c r="F52" s="44">
        <f t="shared" ref="F52" si="19">SUM(G52:R52)</f>
        <v>273136</v>
      </c>
      <c r="G52" s="46">
        <v>0</v>
      </c>
      <c r="H52" s="46">
        <v>273136</v>
      </c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37"/>
    </row>
    <row r="53" spans="1:19" s="6" customFormat="1">
      <c r="A53" s="156"/>
      <c r="B53" s="156"/>
      <c r="C53" s="156"/>
      <c r="D53" s="156"/>
      <c r="E53" s="165" t="s">
        <v>24</v>
      </c>
      <c r="F53" s="44">
        <f>F54</f>
        <v>141898</v>
      </c>
      <c r="G53" s="44">
        <f t="shared" ref="G53:R53" si="20">G54</f>
        <v>0</v>
      </c>
      <c r="H53" s="44">
        <f t="shared" si="20"/>
        <v>141898</v>
      </c>
      <c r="I53" s="44">
        <f t="shared" si="20"/>
        <v>0</v>
      </c>
      <c r="J53" s="44">
        <f t="shared" si="20"/>
        <v>0</v>
      </c>
      <c r="K53" s="44">
        <f t="shared" si="20"/>
        <v>0</v>
      </c>
      <c r="L53" s="44">
        <f t="shared" si="20"/>
        <v>0</v>
      </c>
      <c r="M53" s="44">
        <f t="shared" si="20"/>
        <v>0</v>
      </c>
      <c r="N53" s="44">
        <f t="shared" si="20"/>
        <v>0</v>
      </c>
      <c r="O53" s="44">
        <f t="shared" si="20"/>
        <v>0</v>
      </c>
      <c r="P53" s="44">
        <f t="shared" si="20"/>
        <v>0</v>
      </c>
      <c r="Q53" s="44">
        <f t="shared" si="20"/>
        <v>0</v>
      </c>
      <c r="R53" s="44">
        <f t="shared" si="20"/>
        <v>0</v>
      </c>
      <c r="S53" s="37"/>
    </row>
    <row r="54" spans="1:19" s="6" customFormat="1" ht="45">
      <c r="A54" s="156"/>
      <c r="B54" s="156"/>
      <c r="C54" s="156"/>
      <c r="D54" s="156"/>
      <c r="E54" s="166" t="s">
        <v>79</v>
      </c>
      <c r="F54" s="44">
        <f t="shared" ref="F54" si="21">SUM(G54:R54)</f>
        <v>141898</v>
      </c>
      <c r="G54" s="44">
        <v>0</v>
      </c>
      <c r="H54" s="44">
        <v>141898</v>
      </c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37"/>
    </row>
    <row r="55" spans="1:19" s="6" customFormat="1" ht="29.25">
      <c r="A55" s="159"/>
      <c r="B55" s="159"/>
      <c r="C55" s="159"/>
      <c r="D55" s="159"/>
      <c r="E55" s="167" t="s">
        <v>61</v>
      </c>
      <c r="F55" s="47">
        <f>SUM(F56+F61+F63+F65)</f>
        <v>1600000</v>
      </c>
      <c r="G55" s="47">
        <f t="shared" ref="G55:R55" si="22">SUM(G56+G61+G63+G65)</f>
        <v>0</v>
      </c>
      <c r="H55" s="47">
        <f t="shared" si="22"/>
        <v>1600000</v>
      </c>
      <c r="I55" s="47">
        <f t="shared" si="22"/>
        <v>0</v>
      </c>
      <c r="J55" s="47">
        <f t="shared" si="22"/>
        <v>0</v>
      </c>
      <c r="K55" s="47">
        <f t="shared" si="22"/>
        <v>0</v>
      </c>
      <c r="L55" s="47">
        <f t="shared" si="22"/>
        <v>0</v>
      </c>
      <c r="M55" s="47">
        <f t="shared" si="22"/>
        <v>0</v>
      </c>
      <c r="N55" s="47">
        <f t="shared" si="22"/>
        <v>0</v>
      </c>
      <c r="O55" s="47">
        <f t="shared" si="22"/>
        <v>0</v>
      </c>
      <c r="P55" s="47">
        <f t="shared" si="22"/>
        <v>0</v>
      </c>
      <c r="Q55" s="47">
        <f t="shared" si="22"/>
        <v>0</v>
      </c>
      <c r="R55" s="47">
        <f t="shared" si="22"/>
        <v>0</v>
      </c>
      <c r="S55" s="37"/>
    </row>
    <row r="56" spans="1:19" s="6" customFormat="1">
      <c r="A56" s="159"/>
      <c r="B56" s="159"/>
      <c r="C56" s="159"/>
      <c r="D56" s="159"/>
      <c r="E56" s="168" t="s">
        <v>44</v>
      </c>
      <c r="F56" s="44">
        <f>SUM(F57:F60)</f>
        <v>978614</v>
      </c>
      <c r="G56" s="44">
        <f t="shared" ref="G56:R56" si="23">SUM(G57:G60)</f>
        <v>0</v>
      </c>
      <c r="H56" s="44">
        <f t="shared" si="23"/>
        <v>978614</v>
      </c>
      <c r="I56" s="44">
        <f t="shared" si="23"/>
        <v>0</v>
      </c>
      <c r="J56" s="44">
        <f t="shared" si="23"/>
        <v>0</v>
      </c>
      <c r="K56" s="44">
        <f t="shared" si="23"/>
        <v>0</v>
      </c>
      <c r="L56" s="44">
        <f t="shared" si="23"/>
        <v>0</v>
      </c>
      <c r="M56" s="44">
        <f t="shared" si="23"/>
        <v>0</v>
      </c>
      <c r="N56" s="44">
        <f t="shared" si="23"/>
        <v>0</v>
      </c>
      <c r="O56" s="44">
        <f t="shared" si="23"/>
        <v>0</v>
      </c>
      <c r="P56" s="44">
        <f t="shared" si="23"/>
        <v>0</v>
      </c>
      <c r="Q56" s="44">
        <f t="shared" si="23"/>
        <v>0</v>
      </c>
      <c r="R56" s="44">
        <f t="shared" si="23"/>
        <v>0</v>
      </c>
      <c r="S56" s="37"/>
    </row>
    <row r="57" spans="1:19" s="6" customFormat="1" ht="75">
      <c r="A57" s="159"/>
      <c r="B57" s="159"/>
      <c r="C57" s="159"/>
      <c r="D57" s="159"/>
      <c r="E57" s="162" t="s">
        <v>59</v>
      </c>
      <c r="F57" s="44">
        <f t="shared" ref="F57:F60" si="24">SUM(G57:R57)</f>
        <v>239870</v>
      </c>
      <c r="G57" s="44">
        <v>0</v>
      </c>
      <c r="H57" s="44">
        <v>239870</v>
      </c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37"/>
    </row>
    <row r="58" spans="1:19" s="6" customFormat="1" ht="75">
      <c r="A58" s="159"/>
      <c r="B58" s="159"/>
      <c r="C58" s="159"/>
      <c r="D58" s="159"/>
      <c r="E58" s="162" t="s">
        <v>60</v>
      </c>
      <c r="F58" s="44">
        <f t="shared" si="24"/>
        <v>248290</v>
      </c>
      <c r="G58" s="44">
        <v>0</v>
      </c>
      <c r="H58" s="44">
        <v>248290</v>
      </c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37"/>
    </row>
    <row r="59" spans="1:19" s="6" customFormat="1" ht="90">
      <c r="A59" s="159"/>
      <c r="B59" s="159"/>
      <c r="C59" s="159"/>
      <c r="D59" s="159"/>
      <c r="E59" s="42" t="s">
        <v>76</v>
      </c>
      <c r="F59" s="44">
        <f t="shared" si="24"/>
        <v>235125</v>
      </c>
      <c r="G59" s="44">
        <v>0</v>
      </c>
      <c r="H59" s="44">
        <v>235125</v>
      </c>
      <c r="I59" s="44"/>
      <c r="J59" s="45"/>
      <c r="K59" s="45"/>
      <c r="L59" s="45"/>
      <c r="M59" s="45"/>
      <c r="N59" s="44"/>
      <c r="O59" s="44"/>
      <c r="P59" s="44"/>
      <c r="Q59" s="44"/>
      <c r="R59" s="44"/>
      <c r="S59" s="37"/>
    </row>
    <row r="60" spans="1:19" s="6" customFormat="1" ht="90">
      <c r="A60" s="159"/>
      <c r="B60" s="159"/>
      <c r="C60" s="159"/>
      <c r="D60" s="159"/>
      <c r="E60" s="42" t="s">
        <v>77</v>
      </c>
      <c r="F60" s="44">
        <f t="shared" si="24"/>
        <v>255329</v>
      </c>
      <c r="G60" s="44">
        <v>0</v>
      </c>
      <c r="H60" s="44">
        <v>255329</v>
      </c>
      <c r="I60" s="44"/>
      <c r="J60" s="45"/>
      <c r="K60" s="45"/>
      <c r="L60" s="45"/>
      <c r="M60" s="45"/>
      <c r="N60" s="45"/>
      <c r="O60" s="44"/>
      <c r="P60" s="44"/>
      <c r="Q60" s="44"/>
      <c r="R60" s="44"/>
      <c r="S60" s="37"/>
    </row>
    <row r="61" spans="1:19" s="6" customFormat="1">
      <c r="A61" s="159"/>
      <c r="B61" s="159"/>
      <c r="C61" s="159"/>
      <c r="D61" s="159"/>
      <c r="E61" s="161" t="s">
        <v>67</v>
      </c>
      <c r="F61" s="44">
        <f>F62</f>
        <v>132090</v>
      </c>
      <c r="G61" s="44">
        <f t="shared" ref="G61:R61" si="25">G62</f>
        <v>0</v>
      </c>
      <c r="H61" s="44">
        <f t="shared" si="25"/>
        <v>132090</v>
      </c>
      <c r="I61" s="44">
        <f t="shared" si="25"/>
        <v>0</v>
      </c>
      <c r="J61" s="44">
        <f t="shared" si="25"/>
        <v>0</v>
      </c>
      <c r="K61" s="44">
        <f t="shared" si="25"/>
        <v>0</v>
      </c>
      <c r="L61" s="44">
        <f t="shared" si="25"/>
        <v>0</v>
      </c>
      <c r="M61" s="44">
        <f t="shared" si="25"/>
        <v>0</v>
      </c>
      <c r="N61" s="44">
        <f t="shared" si="25"/>
        <v>0</v>
      </c>
      <c r="O61" s="44">
        <f t="shared" si="25"/>
        <v>0</v>
      </c>
      <c r="P61" s="44">
        <f t="shared" si="25"/>
        <v>0</v>
      </c>
      <c r="Q61" s="44">
        <f t="shared" si="25"/>
        <v>0</v>
      </c>
      <c r="R61" s="44">
        <f t="shared" si="25"/>
        <v>0</v>
      </c>
      <c r="S61" s="37"/>
    </row>
    <row r="62" spans="1:19" s="6" customFormat="1" ht="30">
      <c r="A62" s="159"/>
      <c r="B62" s="159"/>
      <c r="C62" s="159"/>
      <c r="D62" s="159"/>
      <c r="E62" s="162" t="s">
        <v>78</v>
      </c>
      <c r="F62" s="44">
        <f>SUM(G62:R62)</f>
        <v>132090</v>
      </c>
      <c r="G62" s="44">
        <v>0</v>
      </c>
      <c r="H62" s="44">
        <v>132090</v>
      </c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37"/>
    </row>
    <row r="63" spans="1:19" s="6" customFormat="1">
      <c r="A63" s="159"/>
      <c r="B63" s="159"/>
      <c r="C63" s="159"/>
      <c r="D63" s="159"/>
      <c r="E63" s="168" t="s">
        <v>24</v>
      </c>
      <c r="F63" s="44">
        <f>F64</f>
        <v>362964</v>
      </c>
      <c r="G63" s="44">
        <f t="shared" ref="G63:R63" si="26">G64</f>
        <v>0</v>
      </c>
      <c r="H63" s="44">
        <f t="shared" si="26"/>
        <v>362964</v>
      </c>
      <c r="I63" s="44">
        <f t="shared" si="26"/>
        <v>0</v>
      </c>
      <c r="J63" s="44">
        <f t="shared" si="26"/>
        <v>0</v>
      </c>
      <c r="K63" s="44">
        <f t="shared" si="26"/>
        <v>0</v>
      </c>
      <c r="L63" s="44">
        <f t="shared" si="26"/>
        <v>0</v>
      </c>
      <c r="M63" s="44">
        <f t="shared" si="26"/>
        <v>0</v>
      </c>
      <c r="N63" s="44">
        <f t="shared" si="26"/>
        <v>0</v>
      </c>
      <c r="O63" s="44">
        <f t="shared" si="26"/>
        <v>0</v>
      </c>
      <c r="P63" s="44">
        <f t="shared" si="26"/>
        <v>0</v>
      </c>
      <c r="Q63" s="44">
        <f t="shared" si="26"/>
        <v>0</v>
      </c>
      <c r="R63" s="44">
        <f t="shared" si="26"/>
        <v>0</v>
      </c>
      <c r="S63" s="37"/>
    </row>
    <row r="64" spans="1:19" s="6" customFormat="1" ht="45">
      <c r="A64" s="159"/>
      <c r="B64" s="159"/>
      <c r="C64" s="159"/>
      <c r="D64" s="159"/>
      <c r="E64" s="162" t="s">
        <v>79</v>
      </c>
      <c r="F64" s="44">
        <f>SUM(G64:R64)</f>
        <v>362964</v>
      </c>
      <c r="G64" s="44">
        <v>0</v>
      </c>
      <c r="H64" s="44">
        <v>362964</v>
      </c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37"/>
    </row>
    <row r="65" spans="1:19" s="6" customFormat="1">
      <c r="A65" s="159"/>
      <c r="B65" s="159"/>
      <c r="C65" s="159"/>
      <c r="D65" s="159"/>
      <c r="E65" s="168" t="s">
        <v>18</v>
      </c>
      <c r="F65" s="44">
        <f>F66</f>
        <v>126332</v>
      </c>
      <c r="G65" s="44">
        <f t="shared" ref="G65:R65" si="27">G66</f>
        <v>0</v>
      </c>
      <c r="H65" s="44">
        <f t="shared" si="27"/>
        <v>126332</v>
      </c>
      <c r="I65" s="44">
        <f t="shared" si="27"/>
        <v>0</v>
      </c>
      <c r="J65" s="44">
        <f t="shared" si="27"/>
        <v>0</v>
      </c>
      <c r="K65" s="44">
        <f t="shared" si="27"/>
        <v>0</v>
      </c>
      <c r="L65" s="44">
        <f t="shared" si="27"/>
        <v>0</v>
      </c>
      <c r="M65" s="44">
        <f t="shared" si="27"/>
        <v>0</v>
      </c>
      <c r="N65" s="44">
        <f t="shared" si="27"/>
        <v>0</v>
      </c>
      <c r="O65" s="44">
        <f t="shared" si="27"/>
        <v>0</v>
      </c>
      <c r="P65" s="44">
        <f t="shared" si="27"/>
        <v>0</v>
      </c>
      <c r="Q65" s="44">
        <f t="shared" si="27"/>
        <v>0</v>
      </c>
      <c r="R65" s="44">
        <f t="shared" si="27"/>
        <v>0</v>
      </c>
      <c r="S65" s="37"/>
    </row>
    <row r="66" spans="1:19" s="6" customFormat="1" ht="45">
      <c r="A66" s="159"/>
      <c r="B66" s="159"/>
      <c r="C66" s="159"/>
      <c r="D66" s="159"/>
      <c r="E66" s="162" t="s">
        <v>55</v>
      </c>
      <c r="F66" s="44">
        <f>SUM(G66:R66)</f>
        <v>126332</v>
      </c>
      <c r="G66" s="44">
        <v>0</v>
      </c>
      <c r="H66" s="44">
        <v>126332</v>
      </c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37"/>
    </row>
    <row r="67" spans="1:19" s="4" customFormat="1">
      <c r="A67" s="230"/>
      <c r="B67" s="220"/>
      <c r="C67" s="22" t="s">
        <v>17</v>
      </c>
      <c r="D67" s="22" t="s">
        <v>15</v>
      </c>
      <c r="E67" s="138" t="s">
        <v>27</v>
      </c>
      <c r="F67" s="77">
        <f>F68</f>
        <v>1783991</v>
      </c>
      <c r="G67" s="77">
        <f t="shared" ref="G67:R67" si="28">G68</f>
        <v>0</v>
      </c>
      <c r="H67" s="77">
        <f t="shared" si="28"/>
        <v>1780425</v>
      </c>
      <c r="I67" s="77">
        <f t="shared" si="28"/>
        <v>0</v>
      </c>
      <c r="J67" s="77">
        <f t="shared" si="28"/>
        <v>3566</v>
      </c>
      <c r="K67" s="77">
        <f t="shared" si="28"/>
        <v>0</v>
      </c>
      <c r="L67" s="77">
        <f t="shared" si="28"/>
        <v>0</v>
      </c>
      <c r="M67" s="77">
        <f t="shared" si="28"/>
        <v>0</v>
      </c>
      <c r="N67" s="77">
        <f t="shared" si="28"/>
        <v>0</v>
      </c>
      <c r="O67" s="77">
        <f t="shared" si="28"/>
        <v>0</v>
      </c>
      <c r="P67" s="77">
        <f t="shared" si="28"/>
        <v>0</v>
      </c>
      <c r="Q67" s="77">
        <f t="shared" si="28"/>
        <v>0</v>
      </c>
      <c r="R67" s="77">
        <f t="shared" si="28"/>
        <v>0</v>
      </c>
    </row>
    <row r="68" spans="1:19" s="4" customFormat="1" ht="30">
      <c r="A68" s="230"/>
      <c r="B68" s="220"/>
      <c r="C68" s="22" t="s">
        <v>15</v>
      </c>
      <c r="D68" s="22" t="s">
        <v>33</v>
      </c>
      <c r="E68" s="127" t="s">
        <v>34</v>
      </c>
      <c r="F68" s="80">
        <f>F69+F76+F87+F90+F92+F94+F96+F99+F103+F105+F107+F101</f>
        <v>1783991</v>
      </c>
      <c r="G68" s="80">
        <f t="shared" ref="G68:R68" si="29">G69+G76+G87+G90+G92+G94+G96+G99+G103+G105+G107+G101</f>
        <v>0</v>
      </c>
      <c r="H68" s="80">
        <f t="shared" si="29"/>
        <v>1780425</v>
      </c>
      <c r="I68" s="80">
        <f t="shared" si="29"/>
        <v>0</v>
      </c>
      <c r="J68" s="80">
        <f t="shared" si="29"/>
        <v>3566</v>
      </c>
      <c r="K68" s="80">
        <f t="shared" si="29"/>
        <v>0</v>
      </c>
      <c r="L68" s="80">
        <f t="shared" si="29"/>
        <v>0</v>
      </c>
      <c r="M68" s="80">
        <f t="shared" si="29"/>
        <v>0</v>
      </c>
      <c r="N68" s="80">
        <f t="shared" si="29"/>
        <v>0</v>
      </c>
      <c r="O68" s="80">
        <f t="shared" si="29"/>
        <v>0</v>
      </c>
      <c r="P68" s="80">
        <f t="shared" si="29"/>
        <v>0</v>
      </c>
      <c r="Q68" s="80">
        <f t="shared" si="29"/>
        <v>0</v>
      </c>
      <c r="R68" s="80">
        <f t="shared" si="29"/>
        <v>0</v>
      </c>
    </row>
    <row r="69" spans="1:19" s="4" customFormat="1">
      <c r="A69" s="230"/>
      <c r="B69" s="204"/>
      <c r="C69" s="27"/>
      <c r="D69" s="27"/>
      <c r="E69" s="8" t="s">
        <v>43</v>
      </c>
      <c r="F69" s="129">
        <f t="shared" ref="F69" si="30">SUM(F70:F75)</f>
        <v>474101</v>
      </c>
      <c r="G69" s="129">
        <f t="shared" ref="G69:R69" si="31">SUM(G70:G75)</f>
        <v>0</v>
      </c>
      <c r="H69" s="129">
        <f t="shared" si="31"/>
        <v>474101</v>
      </c>
      <c r="I69" s="129">
        <f t="shared" si="31"/>
        <v>0</v>
      </c>
      <c r="J69" s="129">
        <f t="shared" si="31"/>
        <v>0</v>
      </c>
      <c r="K69" s="129">
        <f t="shared" si="31"/>
        <v>0</v>
      </c>
      <c r="L69" s="129">
        <f t="shared" si="31"/>
        <v>0</v>
      </c>
      <c r="M69" s="129">
        <f t="shared" si="31"/>
        <v>0</v>
      </c>
      <c r="N69" s="129">
        <f t="shared" si="31"/>
        <v>0</v>
      </c>
      <c r="O69" s="129">
        <f t="shared" si="31"/>
        <v>0</v>
      </c>
      <c r="P69" s="129">
        <f t="shared" si="31"/>
        <v>0</v>
      </c>
      <c r="Q69" s="129">
        <f t="shared" si="31"/>
        <v>0</v>
      </c>
      <c r="R69" s="129">
        <f t="shared" si="31"/>
        <v>0</v>
      </c>
      <c r="S69" s="18"/>
    </row>
    <row r="70" spans="1:19" s="4" customFormat="1" ht="60">
      <c r="A70" s="230"/>
      <c r="B70" s="204"/>
      <c r="C70" s="27"/>
      <c r="D70" s="27"/>
      <c r="E70" s="235" t="s">
        <v>246</v>
      </c>
      <c r="F70" s="129">
        <f>SUM(G70:R70)</f>
        <v>58000</v>
      </c>
      <c r="G70" s="129"/>
      <c r="H70" s="129">
        <v>58000</v>
      </c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8"/>
    </row>
    <row r="71" spans="1:19" s="4" customFormat="1" ht="60">
      <c r="A71" s="230"/>
      <c r="B71" s="204"/>
      <c r="C71" s="27"/>
      <c r="D71" s="27"/>
      <c r="E71" s="235" t="s">
        <v>106</v>
      </c>
      <c r="F71" s="129">
        <f t="shared" ref="F71:F75" si="32">SUM(G71:R71)</f>
        <v>47754</v>
      </c>
      <c r="G71" s="129"/>
      <c r="H71" s="129">
        <v>47754</v>
      </c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8"/>
    </row>
    <row r="72" spans="1:19" s="4" customFormat="1" ht="60">
      <c r="A72" s="230"/>
      <c r="B72" s="204"/>
      <c r="C72" s="27"/>
      <c r="D72" s="27"/>
      <c r="E72" s="235" t="s">
        <v>107</v>
      </c>
      <c r="F72" s="129">
        <f t="shared" si="32"/>
        <v>67579</v>
      </c>
      <c r="G72" s="129"/>
      <c r="H72" s="129">
        <v>67579</v>
      </c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8"/>
    </row>
    <row r="73" spans="1:19" s="4" customFormat="1" ht="60">
      <c r="A73" s="230"/>
      <c r="B73" s="204"/>
      <c r="C73" s="27"/>
      <c r="D73" s="27"/>
      <c r="E73" s="235" t="s">
        <v>108</v>
      </c>
      <c r="F73" s="129">
        <f t="shared" si="32"/>
        <v>189512</v>
      </c>
      <c r="G73" s="129"/>
      <c r="H73" s="129">
        <v>189512</v>
      </c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8"/>
    </row>
    <row r="74" spans="1:19" s="4" customFormat="1" ht="45">
      <c r="A74" s="230"/>
      <c r="B74" s="204"/>
      <c r="C74" s="27"/>
      <c r="D74" s="27"/>
      <c r="E74" s="235" t="s">
        <v>109</v>
      </c>
      <c r="F74" s="129">
        <f t="shared" si="32"/>
        <v>38500</v>
      </c>
      <c r="G74" s="129"/>
      <c r="H74" s="129">
        <v>38500</v>
      </c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8"/>
    </row>
    <row r="75" spans="1:19" s="4" customFormat="1" ht="75">
      <c r="A75" s="230"/>
      <c r="B75" s="204"/>
      <c r="C75" s="27"/>
      <c r="D75" s="27"/>
      <c r="E75" s="235" t="s">
        <v>88</v>
      </c>
      <c r="F75" s="129">
        <f t="shared" si="32"/>
        <v>72756</v>
      </c>
      <c r="G75" s="129"/>
      <c r="H75" s="129">
        <v>72756</v>
      </c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8"/>
    </row>
    <row r="76" spans="1:19" s="4" customFormat="1">
      <c r="A76" s="230"/>
      <c r="B76" s="204"/>
      <c r="C76" s="27"/>
      <c r="D76" s="27"/>
      <c r="E76" s="8" t="s">
        <v>44</v>
      </c>
      <c r="F76" s="129">
        <f>SUM(F77:F86)</f>
        <v>1031445</v>
      </c>
      <c r="G76" s="129">
        <f t="shared" ref="G76:R76" si="33">SUM(G77:G86)</f>
        <v>0</v>
      </c>
      <c r="H76" s="129">
        <f t="shared" si="33"/>
        <v>1031445</v>
      </c>
      <c r="I76" s="129">
        <f t="shared" si="33"/>
        <v>0</v>
      </c>
      <c r="J76" s="129">
        <f t="shared" si="33"/>
        <v>0</v>
      </c>
      <c r="K76" s="129">
        <f t="shared" si="33"/>
        <v>0</v>
      </c>
      <c r="L76" s="129">
        <f t="shared" si="33"/>
        <v>0</v>
      </c>
      <c r="M76" s="129">
        <f t="shared" si="33"/>
        <v>0</v>
      </c>
      <c r="N76" s="129">
        <f t="shared" si="33"/>
        <v>0</v>
      </c>
      <c r="O76" s="129">
        <f t="shared" si="33"/>
        <v>0</v>
      </c>
      <c r="P76" s="129">
        <f t="shared" si="33"/>
        <v>0</v>
      </c>
      <c r="Q76" s="129">
        <f t="shared" si="33"/>
        <v>0</v>
      </c>
      <c r="R76" s="129">
        <f t="shared" si="33"/>
        <v>0</v>
      </c>
      <c r="S76" s="18"/>
    </row>
    <row r="77" spans="1:19" s="4" customFormat="1" ht="75">
      <c r="A77" s="230"/>
      <c r="B77" s="204"/>
      <c r="C77" s="27"/>
      <c r="D77" s="27"/>
      <c r="E77" s="26" t="s">
        <v>110</v>
      </c>
      <c r="F77" s="129">
        <f>SUM(G77:R77)</f>
        <v>24000</v>
      </c>
      <c r="G77" s="129"/>
      <c r="H77" s="129">
        <v>24000</v>
      </c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8"/>
    </row>
    <row r="78" spans="1:19" s="4" customFormat="1" ht="75">
      <c r="A78" s="230"/>
      <c r="B78" s="204"/>
      <c r="C78" s="27"/>
      <c r="D78" s="27"/>
      <c r="E78" s="26" t="s">
        <v>111</v>
      </c>
      <c r="F78" s="129">
        <f t="shared" ref="F78:F81" si="34">SUM(G78:R78)</f>
        <v>209316</v>
      </c>
      <c r="G78" s="129"/>
      <c r="H78" s="129">
        <v>209316</v>
      </c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8"/>
    </row>
    <row r="79" spans="1:19" s="4" customFormat="1" ht="75">
      <c r="A79" s="230"/>
      <c r="B79" s="204"/>
      <c r="C79" s="27"/>
      <c r="D79" s="27"/>
      <c r="E79" s="26" t="s">
        <v>112</v>
      </c>
      <c r="F79" s="129">
        <f t="shared" si="34"/>
        <v>197305</v>
      </c>
      <c r="G79" s="129"/>
      <c r="H79" s="129">
        <v>197305</v>
      </c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8"/>
    </row>
    <row r="80" spans="1:19" s="4" customFormat="1" ht="90">
      <c r="A80" s="230"/>
      <c r="B80" s="204"/>
      <c r="C80" s="27"/>
      <c r="D80" s="27"/>
      <c r="E80" s="169" t="s">
        <v>113</v>
      </c>
      <c r="F80" s="129">
        <f t="shared" si="34"/>
        <v>143084</v>
      </c>
      <c r="G80" s="129"/>
      <c r="H80" s="129">
        <v>143084</v>
      </c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8"/>
    </row>
    <row r="81" spans="1:19" s="4" customFormat="1" ht="90">
      <c r="A81" s="230"/>
      <c r="B81" s="204"/>
      <c r="C81" s="27"/>
      <c r="D81" s="27"/>
      <c r="E81" s="25" t="s">
        <v>114</v>
      </c>
      <c r="F81" s="129">
        <f t="shared" si="34"/>
        <v>127140</v>
      </c>
      <c r="G81" s="129"/>
      <c r="H81" s="129">
        <v>127140</v>
      </c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8"/>
    </row>
    <row r="82" spans="1:19" s="4" customFormat="1" ht="45">
      <c r="A82" s="230"/>
      <c r="B82" s="27"/>
      <c r="C82" s="27"/>
      <c r="D82" s="27"/>
      <c r="E82" s="28" t="s">
        <v>115</v>
      </c>
      <c r="F82" s="129">
        <f>SUM(G82:R82)</f>
        <v>84000</v>
      </c>
      <c r="G82" s="128"/>
      <c r="H82" s="128">
        <v>84000</v>
      </c>
      <c r="I82" s="128"/>
      <c r="J82" s="128"/>
      <c r="K82" s="128"/>
      <c r="L82" s="128"/>
      <c r="M82" s="128"/>
      <c r="N82" s="128"/>
      <c r="O82" s="128"/>
      <c r="P82" s="128"/>
      <c r="Q82" s="128"/>
      <c r="R82" s="128"/>
      <c r="S82" s="18"/>
    </row>
    <row r="83" spans="1:19" s="4" customFormat="1" ht="60">
      <c r="A83" s="230"/>
      <c r="B83" s="27"/>
      <c r="C83" s="27"/>
      <c r="D83" s="27"/>
      <c r="E83" s="29" t="s">
        <v>116</v>
      </c>
      <c r="F83" s="129">
        <f t="shared" ref="F83:F86" si="35">SUM(G83:R83)</f>
        <v>16346</v>
      </c>
      <c r="G83" s="128"/>
      <c r="H83" s="128">
        <v>16346</v>
      </c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8"/>
    </row>
    <row r="84" spans="1:19" s="4" customFormat="1" ht="60">
      <c r="A84" s="230"/>
      <c r="B84" s="27"/>
      <c r="C84" s="27"/>
      <c r="D84" s="27"/>
      <c r="E84" s="29" t="s">
        <v>117</v>
      </c>
      <c r="F84" s="129">
        <f t="shared" si="35"/>
        <v>80754</v>
      </c>
      <c r="G84" s="128"/>
      <c r="H84" s="128">
        <v>80754</v>
      </c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8"/>
    </row>
    <row r="85" spans="1:19" s="4" customFormat="1" ht="45">
      <c r="A85" s="230"/>
      <c r="B85" s="27"/>
      <c r="C85" s="27"/>
      <c r="D85" s="27"/>
      <c r="E85" s="29" t="s">
        <v>118</v>
      </c>
      <c r="F85" s="129">
        <f t="shared" si="35"/>
        <v>111000</v>
      </c>
      <c r="G85" s="128"/>
      <c r="H85" s="128">
        <v>111000</v>
      </c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8"/>
    </row>
    <row r="86" spans="1:19" s="4" customFormat="1" ht="45">
      <c r="A86" s="230"/>
      <c r="B86" s="27"/>
      <c r="C86" s="27"/>
      <c r="D86" s="27"/>
      <c r="E86" s="236" t="s">
        <v>119</v>
      </c>
      <c r="F86" s="129">
        <f t="shared" si="35"/>
        <v>38500</v>
      </c>
      <c r="G86" s="128"/>
      <c r="H86" s="128">
        <v>38500</v>
      </c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8"/>
    </row>
    <row r="87" spans="1:19" s="4" customFormat="1">
      <c r="A87" s="230"/>
      <c r="B87" s="204"/>
      <c r="C87" s="198"/>
      <c r="D87" s="198"/>
      <c r="E87" s="170" t="s">
        <v>19</v>
      </c>
      <c r="F87" s="129">
        <f>SUM(F88:F89)</f>
        <v>3960</v>
      </c>
      <c r="G87" s="129">
        <f t="shared" ref="G87:R87" si="36">SUM(G88:G89)</f>
        <v>0</v>
      </c>
      <c r="H87" s="129">
        <f t="shared" si="36"/>
        <v>394</v>
      </c>
      <c r="I87" s="129">
        <f t="shared" si="36"/>
        <v>0</v>
      </c>
      <c r="J87" s="129">
        <f t="shared" si="36"/>
        <v>3566</v>
      </c>
      <c r="K87" s="129">
        <f t="shared" si="36"/>
        <v>0</v>
      </c>
      <c r="L87" s="129">
        <f t="shared" si="36"/>
        <v>0</v>
      </c>
      <c r="M87" s="129">
        <f t="shared" si="36"/>
        <v>0</v>
      </c>
      <c r="N87" s="129">
        <f t="shared" si="36"/>
        <v>0</v>
      </c>
      <c r="O87" s="129">
        <f t="shared" si="36"/>
        <v>0</v>
      </c>
      <c r="P87" s="129">
        <f t="shared" si="36"/>
        <v>0</v>
      </c>
      <c r="Q87" s="129">
        <f t="shared" si="36"/>
        <v>0</v>
      </c>
      <c r="R87" s="129">
        <f t="shared" si="36"/>
        <v>0</v>
      </c>
      <c r="S87" s="18"/>
    </row>
    <row r="88" spans="1:19" s="4" customFormat="1" ht="45">
      <c r="A88" s="230"/>
      <c r="B88" s="204"/>
      <c r="C88" s="198"/>
      <c r="D88" s="198"/>
      <c r="E88" s="28" t="s">
        <v>120</v>
      </c>
      <c r="F88" s="129">
        <f t="shared" ref="F88:F89" si="37">SUM(G88:R88)</f>
        <v>394</v>
      </c>
      <c r="G88" s="129"/>
      <c r="H88" s="129">
        <v>394</v>
      </c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8"/>
    </row>
    <row r="89" spans="1:19" s="4" customFormat="1" ht="60">
      <c r="A89" s="230"/>
      <c r="B89" s="204"/>
      <c r="C89" s="198"/>
      <c r="D89" s="198"/>
      <c r="E89" s="29" t="s">
        <v>121</v>
      </c>
      <c r="F89" s="129">
        <f t="shared" si="37"/>
        <v>3566</v>
      </c>
      <c r="G89" s="129"/>
      <c r="H89" s="129"/>
      <c r="I89" s="129"/>
      <c r="J89" s="129">
        <v>3566</v>
      </c>
      <c r="K89" s="129"/>
      <c r="L89" s="129"/>
      <c r="M89" s="129"/>
      <c r="N89" s="129"/>
      <c r="O89" s="129"/>
      <c r="P89" s="129"/>
      <c r="Q89" s="129"/>
      <c r="R89" s="129"/>
      <c r="S89" s="18"/>
    </row>
    <row r="90" spans="1:19" s="4" customFormat="1">
      <c r="A90" s="230"/>
      <c r="B90" s="204"/>
      <c r="C90" s="198"/>
      <c r="D90" s="198"/>
      <c r="E90" s="155" t="s">
        <v>25</v>
      </c>
      <c r="F90" s="129">
        <f>SUM(F91)</f>
        <v>34906</v>
      </c>
      <c r="G90" s="129">
        <f t="shared" ref="G90:R90" si="38">SUM(G91)</f>
        <v>0</v>
      </c>
      <c r="H90" s="129">
        <f t="shared" si="38"/>
        <v>34906</v>
      </c>
      <c r="I90" s="129">
        <f t="shared" si="38"/>
        <v>0</v>
      </c>
      <c r="J90" s="129">
        <f t="shared" si="38"/>
        <v>0</v>
      </c>
      <c r="K90" s="129">
        <f t="shared" si="38"/>
        <v>0</v>
      </c>
      <c r="L90" s="129">
        <f t="shared" si="38"/>
        <v>0</v>
      </c>
      <c r="M90" s="129">
        <f t="shared" si="38"/>
        <v>0</v>
      </c>
      <c r="N90" s="129">
        <f t="shared" si="38"/>
        <v>0</v>
      </c>
      <c r="O90" s="129">
        <f t="shared" si="38"/>
        <v>0</v>
      </c>
      <c r="P90" s="129">
        <f t="shared" si="38"/>
        <v>0</v>
      </c>
      <c r="Q90" s="129">
        <f t="shared" si="38"/>
        <v>0</v>
      </c>
      <c r="R90" s="129">
        <f t="shared" si="38"/>
        <v>0</v>
      </c>
      <c r="S90" s="18"/>
    </row>
    <row r="91" spans="1:19" s="4" customFormat="1" ht="60">
      <c r="A91" s="230"/>
      <c r="B91" s="204"/>
      <c r="C91" s="198"/>
      <c r="D91" s="198"/>
      <c r="E91" s="23" t="s">
        <v>122</v>
      </c>
      <c r="F91" s="129">
        <f t="shared" ref="F91" si="39">SUM(G91:R91)</f>
        <v>34906</v>
      </c>
      <c r="G91" s="129"/>
      <c r="H91" s="129">
        <v>34906</v>
      </c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8"/>
    </row>
    <row r="92" spans="1:19" s="4" customFormat="1">
      <c r="A92" s="230"/>
      <c r="B92" s="198"/>
      <c r="C92" s="198"/>
      <c r="D92" s="198"/>
      <c r="E92" s="155" t="s">
        <v>18</v>
      </c>
      <c r="F92" s="128">
        <f>SUM(F93)</f>
        <v>61208</v>
      </c>
      <c r="G92" s="128">
        <f t="shared" ref="G92:R92" si="40">SUM(G93)</f>
        <v>0</v>
      </c>
      <c r="H92" s="128">
        <f t="shared" si="40"/>
        <v>61208</v>
      </c>
      <c r="I92" s="128">
        <f t="shared" si="40"/>
        <v>0</v>
      </c>
      <c r="J92" s="128">
        <f t="shared" si="40"/>
        <v>0</v>
      </c>
      <c r="K92" s="128">
        <f t="shared" si="40"/>
        <v>0</v>
      </c>
      <c r="L92" s="128">
        <f t="shared" si="40"/>
        <v>0</v>
      </c>
      <c r="M92" s="128">
        <f t="shared" si="40"/>
        <v>0</v>
      </c>
      <c r="N92" s="128">
        <f t="shared" si="40"/>
        <v>0</v>
      </c>
      <c r="O92" s="128">
        <f t="shared" si="40"/>
        <v>0</v>
      </c>
      <c r="P92" s="128">
        <f t="shared" si="40"/>
        <v>0</v>
      </c>
      <c r="Q92" s="128">
        <f t="shared" si="40"/>
        <v>0</v>
      </c>
      <c r="R92" s="128">
        <f t="shared" si="40"/>
        <v>0</v>
      </c>
      <c r="S92" s="18"/>
    </row>
    <row r="93" spans="1:19" s="4" customFormat="1" ht="45">
      <c r="A93" s="230"/>
      <c r="B93" s="198"/>
      <c r="C93" s="198"/>
      <c r="D93" s="198"/>
      <c r="E93" s="23" t="s">
        <v>123</v>
      </c>
      <c r="F93" s="128">
        <f t="shared" ref="F93" si="41">SUM(G93:R93)</f>
        <v>61208</v>
      </c>
      <c r="G93" s="128"/>
      <c r="H93" s="128">
        <v>61208</v>
      </c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8"/>
    </row>
    <row r="94" spans="1:19" s="4" customFormat="1">
      <c r="A94" s="230"/>
      <c r="B94" s="27"/>
      <c r="C94" s="27"/>
      <c r="D94" s="27"/>
      <c r="E94" s="155" t="s">
        <v>67</v>
      </c>
      <c r="F94" s="129">
        <f>SUM(F95)</f>
        <v>63325</v>
      </c>
      <c r="G94" s="129">
        <f t="shared" ref="G94:R94" si="42">SUM(G95)</f>
        <v>0</v>
      </c>
      <c r="H94" s="129">
        <f t="shared" si="42"/>
        <v>63325</v>
      </c>
      <c r="I94" s="129">
        <f t="shared" si="42"/>
        <v>0</v>
      </c>
      <c r="J94" s="129">
        <f t="shared" si="42"/>
        <v>0</v>
      </c>
      <c r="K94" s="129">
        <f t="shared" si="42"/>
        <v>0</v>
      </c>
      <c r="L94" s="129">
        <f t="shared" si="42"/>
        <v>0</v>
      </c>
      <c r="M94" s="129">
        <f t="shared" si="42"/>
        <v>0</v>
      </c>
      <c r="N94" s="129">
        <f t="shared" si="42"/>
        <v>0</v>
      </c>
      <c r="O94" s="129">
        <f t="shared" si="42"/>
        <v>0</v>
      </c>
      <c r="P94" s="129">
        <f t="shared" si="42"/>
        <v>0</v>
      </c>
      <c r="Q94" s="129">
        <f t="shared" si="42"/>
        <v>0</v>
      </c>
      <c r="R94" s="129">
        <f t="shared" si="42"/>
        <v>0</v>
      </c>
      <c r="S94" s="18"/>
    </row>
    <row r="95" spans="1:19" s="4" customFormat="1" ht="45">
      <c r="A95" s="230"/>
      <c r="B95" s="27"/>
      <c r="C95" s="27"/>
      <c r="D95" s="27"/>
      <c r="E95" s="23" t="s">
        <v>124</v>
      </c>
      <c r="F95" s="129">
        <f t="shared" ref="F95" si="43">SUM(G95:R95)</f>
        <v>63325</v>
      </c>
      <c r="G95" s="128"/>
      <c r="H95" s="128">
        <v>63325</v>
      </c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8"/>
    </row>
    <row r="96" spans="1:19" s="4" customFormat="1">
      <c r="A96" s="230"/>
      <c r="B96" s="27"/>
      <c r="C96" s="27"/>
      <c r="D96" s="27"/>
      <c r="E96" s="155" t="s">
        <v>24</v>
      </c>
      <c r="F96" s="129">
        <f t="shared" ref="F96:R96" si="44">SUM(F97:F98)</f>
        <v>74893</v>
      </c>
      <c r="G96" s="129">
        <f t="shared" si="44"/>
        <v>0</v>
      </c>
      <c r="H96" s="129">
        <f t="shared" si="44"/>
        <v>74893</v>
      </c>
      <c r="I96" s="129">
        <f t="shared" si="44"/>
        <v>0</v>
      </c>
      <c r="J96" s="129">
        <f t="shared" si="44"/>
        <v>0</v>
      </c>
      <c r="K96" s="129">
        <f t="shared" si="44"/>
        <v>0</v>
      </c>
      <c r="L96" s="129">
        <f t="shared" si="44"/>
        <v>0</v>
      </c>
      <c r="M96" s="129">
        <f t="shared" si="44"/>
        <v>0</v>
      </c>
      <c r="N96" s="129">
        <f t="shared" si="44"/>
        <v>0</v>
      </c>
      <c r="O96" s="129">
        <f t="shared" si="44"/>
        <v>0</v>
      </c>
      <c r="P96" s="129">
        <f t="shared" si="44"/>
        <v>0</v>
      </c>
      <c r="Q96" s="129">
        <f t="shared" si="44"/>
        <v>0</v>
      </c>
      <c r="R96" s="129">
        <f t="shared" si="44"/>
        <v>0</v>
      </c>
      <c r="S96" s="18"/>
    </row>
    <row r="97" spans="1:19" s="4" customFormat="1" ht="60">
      <c r="A97" s="230"/>
      <c r="B97" s="27"/>
      <c r="C97" s="27"/>
      <c r="D97" s="27"/>
      <c r="E97" s="23" t="s">
        <v>125</v>
      </c>
      <c r="F97" s="129">
        <f t="shared" ref="F97:F98" si="45">SUM(G97:R97)</f>
        <v>73441</v>
      </c>
      <c r="G97" s="128"/>
      <c r="H97" s="128">
        <v>73441</v>
      </c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8"/>
    </row>
    <row r="98" spans="1:19" s="4" customFormat="1" ht="60">
      <c r="A98" s="230"/>
      <c r="B98" s="27"/>
      <c r="C98" s="27"/>
      <c r="D98" s="27"/>
      <c r="E98" s="23" t="s">
        <v>126</v>
      </c>
      <c r="F98" s="129">
        <f t="shared" si="45"/>
        <v>1452</v>
      </c>
      <c r="G98" s="128"/>
      <c r="H98" s="128">
        <v>1452</v>
      </c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8"/>
    </row>
    <row r="99" spans="1:19" s="4" customFormat="1">
      <c r="A99" s="230"/>
      <c r="B99" s="198"/>
      <c r="C99" s="198"/>
      <c r="D99" s="198"/>
      <c r="E99" s="172" t="s">
        <v>127</v>
      </c>
      <c r="F99" s="129">
        <f>SUM(F100)</f>
        <v>3566</v>
      </c>
      <c r="G99" s="129">
        <f t="shared" ref="G99:R99" si="46">SUM(G100)</f>
        <v>0</v>
      </c>
      <c r="H99" s="129">
        <f t="shared" si="46"/>
        <v>3566</v>
      </c>
      <c r="I99" s="129">
        <f t="shared" si="46"/>
        <v>0</v>
      </c>
      <c r="J99" s="129">
        <f t="shared" si="46"/>
        <v>0</v>
      </c>
      <c r="K99" s="129">
        <f t="shared" si="46"/>
        <v>0</v>
      </c>
      <c r="L99" s="129">
        <f t="shared" si="46"/>
        <v>0</v>
      </c>
      <c r="M99" s="129">
        <f t="shared" si="46"/>
        <v>0</v>
      </c>
      <c r="N99" s="129">
        <f t="shared" si="46"/>
        <v>0</v>
      </c>
      <c r="O99" s="129">
        <f t="shared" si="46"/>
        <v>0</v>
      </c>
      <c r="P99" s="129">
        <f t="shared" si="46"/>
        <v>0</v>
      </c>
      <c r="Q99" s="129">
        <f t="shared" si="46"/>
        <v>0</v>
      </c>
      <c r="R99" s="129">
        <f t="shared" si="46"/>
        <v>0</v>
      </c>
      <c r="S99" s="18"/>
    </row>
    <row r="100" spans="1:19" s="4" customFormat="1" ht="60">
      <c r="A100" s="230"/>
      <c r="B100" s="198"/>
      <c r="C100" s="198"/>
      <c r="D100" s="198"/>
      <c r="E100" s="29" t="s">
        <v>128</v>
      </c>
      <c r="F100" s="129">
        <f t="shared" ref="F100" si="47">SUM(G100:R100)</f>
        <v>3566</v>
      </c>
      <c r="G100" s="128"/>
      <c r="H100" s="128">
        <v>3566</v>
      </c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8"/>
    </row>
    <row r="101" spans="1:19" s="4" customFormat="1">
      <c r="A101" s="230"/>
      <c r="B101" s="198"/>
      <c r="C101" s="198"/>
      <c r="D101" s="198"/>
      <c r="E101" s="172" t="s">
        <v>20</v>
      </c>
      <c r="F101" s="129">
        <f>SUM(F102)</f>
        <v>10637</v>
      </c>
      <c r="G101" s="129">
        <f t="shared" ref="G101:R101" si="48">SUM(G102)</f>
        <v>0</v>
      </c>
      <c r="H101" s="129">
        <f t="shared" si="48"/>
        <v>10637</v>
      </c>
      <c r="I101" s="129">
        <f t="shared" si="48"/>
        <v>0</v>
      </c>
      <c r="J101" s="129">
        <f t="shared" si="48"/>
        <v>0</v>
      </c>
      <c r="K101" s="129">
        <f t="shared" si="48"/>
        <v>0</v>
      </c>
      <c r="L101" s="129">
        <f t="shared" si="48"/>
        <v>0</v>
      </c>
      <c r="M101" s="129">
        <f t="shared" si="48"/>
        <v>0</v>
      </c>
      <c r="N101" s="129">
        <f t="shared" si="48"/>
        <v>0</v>
      </c>
      <c r="O101" s="129">
        <f t="shared" si="48"/>
        <v>0</v>
      </c>
      <c r="P101" s="129">
        <f t="shared" si="48"/>
        <v>0</v>
      </c>
      <c r="Q101" s="129">
        <f t="shared" si="48"/>
        <v>0</v>
      </c>
      <c r="R101" s="129">
        <f t="shared" si="48"/>
        <v>0</v>
      </c>
      <c r="S101" s="18"/>
    </row>
    <row r="102" spans="1:19" s="4" customFormat="1" ht="45">
      <c r="A102" s="230"/>
      <c r="B102" s="198"/>
      <c r="C102" s="198"/>
      <c r="D102" s="198"/>
      <c r="E102" s="23" t="s">
        <v>129</v>
      </c>
      <c r="F102" s="129">
        <f t="shared" ref="F102" si="49">SUM(G102:R102)</f>
        <v>10637</v>
      </c>
      <c r="G102" s="128"/>
      <c r="H102" s="128">
        <v>10637</v>
      </c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8"/>
    </row>
    <row r="103" spans="1:19" s="4" customFormat="1">
      <c r="A103" s="230"/>
      <c r="B103" s="198"/>
      <c r="C103" s="198"/>
      <c r="D103" s="198"/>
      <c r="E103" s="172" t="s">
        <v>23</v>
      </c>
      <c r="F103" s="129">
        <f>SUM(F104)</f>
        <v>1058</v>
      </c>
      <c r="G103" s="129">
        <f t="shared" ref="G103:R103" si="50">SUM(G104)</f>
        <v>0</v>
      </c>
      <c r="H103" s="129">
        <f t="shared" si="50"/>
        <v>1058</v>
      </c>
      <c r="I103" s="129">
        <f t="shared" si="50"/>
        <v>0</v>
      </c>
      <c r="J103" s="129">
        <f t="shared" si="50"/>
        <v>0</v>
      </c>
      <c r="K103" s="129">
        <f t="shared" si="50"/>
        <v>0</v>
      </c>
      <c r="L103" s="129">
        <f t="shared" si="50"/>
        <v>0</v>
      </c>
      <c r="M103" s="129">
        <f t="shared" si="50"/>
        <v>0</v>
      </c>
      <c r="N103" s="129">
        <f t="shared" si="50"/>
        <v>0</v>
      </c>
      <c r="O103" s="129">
        <f t="shared" si="50"/>
        <v>0</v>
      </c>
      <c r="P103" s="129">
        <f t="shared" si="50"/>
        <v>0</v>
      </c>
      <c r="Q103" s="129">
        <f t="shared" si="50"/>
        <v>0</v>
      </c>
      <c r="R103" s="129">
        <f t="shared" si="50"/>
        <v>0</v>
      </c>
      <c r="S103" s="18"/>
    </row>
    <row r="104" spans="1:19" s="4" customFormat="1" ht="45">
      <c r="A104" s="230"/>
      <c r="B104" s="198"/>
      <c r="C104" s="198"/>
      <c r="D104" s="198"/>
      <c r="E104" s="28" t="s">
        <v>130</v>
      </c>
      <c r="F104" s="129">
        <f t="shared" ref="F104" si="51">SUM(G104:R104)</f>
        <v>1058</v>
      </c>
      <c r="G104" s="128"/>
      <c r="H104" s="128">
        <v>1058</v>
      </c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8"/>
    </row>
    <row r="105" spans="1:19" s="4" customFormat="1">
      <c r="A105" s="230"/>
      <c r="B105" s="198"/>
      <c r="C105" s="198"/>
      <c r="D105" s="198"/>
      <c r="E105" s="172" t="s">
        <v>69</v>
      </c>
      <c r="F105" s="129">
        <f>SUM(F106)</f>
        <v>4892</v>
      </c>
      <c r="G105" s="129">
        <f t="shared" ref="G105:R105" si="52">SUM(G106)</f>
        <v>0</v>
      </c>
      <c r="H105" s="129">
        <f t="shared" si="52"/>
        <v>4892</v>
      </c>
      <c r="I105" s="129">
        <f t="shared" si="52"/>
        <v>0</v>
      </c>
      <c r="J105" s="129">
        <f t="shared" si="52"/>
        <v>0</v>
      </c>
      <c r="K105" s="129">
        <f t="shared" si="52"/>
        <v>0</v>
      </c>
      <c r="L105" s="129">
        <f t="shared" si="52"/>
        <v>0</v>
      </c>
      <c r="M105" s="129">
        <f t="shared" si="52"/>
        <v>0</v>
      </c>
      <c r="N105" s="129">
        <f t="shared" si="52"/>
        <v>0</v>
      </c>
      <c r="O105" s="129">
        <f t="shared" si="52"/>
        <v>0</v>
      </c>
      <c r="P105" s="129">
        <f t="shared" si="52"/>
        <v>0</v>
      </c>
      <c r="Q105" s="129">
        <f t="shared" si="52"/>
        <v>0</v>
      </c>
      <c r="R105" s="129">
        <f t="shared" si="52"/>
        <v>0</v>
      </c>
      <c r="S105" s="18"/>
    </row>
    <row r="106" spans="1:19" s="4" customFormat="1" ht="45">
      <c r="A106" s="230"/>
      <c r="B106" s="198"/>
      <c r="C106" s="198"/>
      <c r="D106" s="198"/>
      <c r="E106" s="28" t="s">
        <v>131</v>
      </c>
      <c r="F106" s="129">
        <f t="shared" ref="F106" si="53">SUM(G106:R106)</f>
        <v>4892</v>
      </c>
      <c r="G106" s="128"/>
      <c r="H106" s="128">
        <v>4892</v>
      </c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8"/>
    </row>
    <row r="107" spans="1:19" s="4" customFormat="1">
      <c r="A107" s="230"/>
      <c r="B107" s="198"/>
      <c r="C107" s="198"/>
      <c r="D107" s="198"/>
      <c r="E107" s="172" t="s">
        <v>21</v>
      </c>
      <c r="F107" s="129">
        <f>SUM(F108)</f>
        <v>20000</v>
      </c>
      <c r="G107" s="129">
        <f t="shared" ref="G107:R107" si="54">SUM(G108)</f>
        <v>0</v>
      </c>
      <c r="H107" s="129">
        <f t="shared" si="54"/>
        <v>20000</v>
      </c>
      <c r="I107" s="129">
        <f t="shared" si="54"/>
        <v>0</v>
      </c>
      <c r="J107" s="129">
        <f t="shared" si="54"/>
        <v>0</v>
      </c>
      <c r="K107" s="129">
        <f t="shared" si="54"/>
        <v>0</v>
      </c>
      <c r="L107" s="129">
        <f t="shared" si="54"/>
        <v>0</v>
      </c>
      <c r="M107" s="129">
        <f t="shared" si="54"/>
        <v>0</v>
      </c>
      <c r="N107" s="129">
        <f t="shared" si="54"/>
        <v>0</v>
      </c>
      <c r="O107" s="129">
        <f t="shared" si="54"/>
        <v>0</v>
      </c>
      <c r="P107" s="129">
        <f t="shared" si="54"/>
        <v>0</v>
      </c>
      <c r="Q107" s="129">
        <f t="shared" si="54"/>
        <v>0</v>
      </c>
      <c r="R107" s="129">
        <f t="shared" si="54"/>
        <v>0</v>
      </c>
      <c r="S107" s="18"/>
    </row>
    <row r="108" spans="1:19" s="4" customFormat="1" ht="60">
      <c r="A108" s="230"/>
      <c r="B108" s="198"/>
      <c r="C108" s="198"/>
      <c r="D108" s="198"/>
      <c r="E108" s="23" t="s">
        <v>132</v>
      </c>
      <c r="F108" s="129">
        <f t="shared" ref="F108" si="55">SUM(G108:R108)</f>
        <v>20000</v>
      </c>
      <c r="G108" s="128"/>
      <c r="H108" s="128">
        <v>20000</v>
      </c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8"/>
    </row>
    <row r="109" spans="1:19" ht="45">
      <c r="A109" s="126"/>
      <c r="B109" s="27" t="s">
        <v>16</v>
      </c>
      <c r="C109" s="27" t="s">
        <v>15</v>
      </c>
      <c r="D109" s="27" t="s">
        <v>15</v>
      </c>
      <c r="E109" s="127" t="s">
        <v>40</v>
      </c>
      <c r="F109" s="128">
        <f>SUM(F110)</f>
        <v>2408500</v>
      </c>
      <c r="G109" s="128">
        <f t="shared" ref="G109:R109" si="56">SUM(G110)</f>
        <v>0</v>
      </c>
      <c r="H109" s="128">
        <f t="shared" si="56"/>
        <v>2408500</v>
      </c>
      <c r="I109" s="128">
        <f t="shared" si="56"/>
        <v>0</v>
      </c>
      <c r="J109" s="128">
        <f t="shared" si="56"/>
        <v>0</v>
      </c>
      <c r="K109" s="128">
        <f t="shared" si="56"/>
        <v>0</v>
      </c>
      <c r="L109" s="128">
        <f t="shared" si="56"/>
        <v>0</v>
      </c>
      <c r="M109" s="128">
        <f t="shared" si="56"/>
        <v>0</v>
      </c>
      <c r="N109" s="128">
        <f t="shared" si="56"/>
        <v>0</v>
      </c>
      <c r="O109" s="128">
        <f t="shared" si="56"/>
        <v>0</v>
      </c>
      <c r="P109" s="128">
        <f t="shared" si="56"/>
        <v>0</v>
      </c>
      <c r="Q109" s="128">
        <f t="shared" si="56"/>
        <v>0</v>
      </c>
      <c r="R109" s="128">
        <f t="shared" si="56"/>
        <v>0</v>
      </c>
      <c r="S109" s="6"/>
    </row>
    <row r="110" spans="1:19">
      <c r="A110" s="126"/>
      <c r="B110" s="27" t="s">
        <v>15</v>
      </c>
      <c r="C110" s="27" t="s">
        <v>17</v>
      </c>
      <c r="D110" s="27" t="s">
        <v>15</v>
      </c>
      <c r="E110" s="127" t="s">
        <v>27</v>
      </c>
      <c r="F110" s="129">
        <f>F111</f>
        <v>2408500</v>
      </c>
      <c r="G110" s="129">
        <f t="shared" ref="G110:R110" si="57">G111</f>
        <v>0</v>
      </c>
      <c r="H110" s="129">
        <f t="shared" si="57"/>
        <v>2408500</v>
      </c>
      <c r="I110" s="129">
        <f t="shared" si="57"/>
        <v>0</v>
      </c>
      <c r="J110" s="129">
        <f t="shared" si="57"/>
        <v>0</v>
      </c>
      <c r="K110" s="129">
        <f t="shared" si="57"/>
        <v>0</v>
      </c>
      <c r="L110" s="129">
        <f t="shared" si="57"/>
        <v>0</v>
      </c>
      <c r="M110" s="129">
        <f t="shared" si="57"/>
        <v>0</v>
      </c>
      <c r="N110" s="129">
        <f t="shared" si="57"/>
        <v>0</v>
      </c>
      <c r="O110" s="129">
        <f t="shared" si="57"/>
        <v>0</v>
      </c>
      <c r="P110" s="129">
        <f t="shared" si="57"/>
        <v>0</v>
      </c>
      <c r="Q110" s="129">
        <f t="shared" si="57"/>
        <v>0</v>
      </c>
      <c r="R110" s="129">
        <f t="shared" si="57"/>
        <v>0</v>
      </c>
      <c r="S110" s="6"/>
    </row>
    <row r="111" spans="1:19" ht="30">
      <c r="A111" s="126"/>
      <c r="B111" s="27" t="s">
        <v>15</v>
      </c>
      <c r="C111" s="27" t="s">
        <v>15</v>
      </c>
      <c r="D111" s="27" t="s">
        <v>31</v>
      </c>
      <c r="E111" s="127" t="s">
        <v>32</v>
      </c>
      <c r="F111" s="129">
        <f t="shared" ref="F111:R111" si="58">SUM(F112:F114)</f>
        <v>2408500</v>
      </c>
      <c r="G111" s="129">
        <f t="shared" si="58"/>
        <v>0</v>
      </c>
      <c r="H111" s="129">
        <f t="shared" si="58"/>
        <v>2408500</v>
      </c>
      <c r="I111" s="129">
        <f t="shared" si="58"/>
        <v>0</v>
      </c>
      <c r="J111" s="129">
        <f t="shared" si="58"/>
        <v>0</v>
      </c>
      <c r="K111" s="129">
        <f t="shared" si="58"/>
        <v>0</v>
      </c>
      <c r="L111" s="129">
        <f t="shared" si="58"/>
        <v>0</v>
      </c>
      <c r="M111" s="129">
        <f t="shared" si="58"/>
        <v>0</v>
      </c>
      <c r="N111" s="129">
        <f t="shared" si="58"/>
        <v>0</v>
      </c>
      <c r="O111" s="129">
        <f t="shared" si="58"/>
        <v>0</v>
      </c>
      <c r="P111" s="129">
        <f t="shared" si="58"/>
        <v>0</v>
      </c>
      <c r="Q111" s="129">
        <f t="shared" si="58"/>
        <v>0</v>
      </c>
      <c r="R111" s="129">
        <f t="shared" si="58"/>
        <v>0</v>
      </c>
      <c r="S111" s="6"/>
    </row>
    <row r="112" spans="1:19" ht="47.25">
      <c r="A112" s="126"/>
      <c r="B112" s="27"/>
      <c r="C112" s="27"/>
      <c r="D112" s="27"/>
      <c r="E112" s="130" t="s">
        <v>103</v>
      </c>
      <c r="F112" s="131">
        <f t="shared" ref="F112:F117" si="59">SUM(G112:R112)</f>
        <v>1200000</v>
      </c>
      <c r="G112" s="132"/>
      <c r="H112" s="132">
        <v>1200000</v>
      </c>
      <c r="I112" s="132"/>
      <c r="J112" s="132"/>
      <c r="K112" s="132"/>
      <c r="L112" s="132"/>
      <c r="M112" s="132"/>
      <c r="N112" s="132"/>
      <c r="O112" s="128"/>
      <c r="P112" s="128"/>
      <c r="Q112" s="128"/>
      <c r="R112" s="128"/>
      <c r="S112" s="6"/>
    </row>
    <row r="113" spans="1:19" ht="47.25">
      <c r="A113" s="126"/>
      <c r="B113" s="27"/>
      <c r="C113" s="27"/>
      <c r="D113" s="27"/>
      <c r="E113" s="130" t="s">
        <v>104</v>
      </c>
      <c r="F113" s="131">
        <f t="shared" si="59"/>
        <v>1200000</v>
      </c>
      <c r="G113" s="132"/>
      <c r="H113" s="132">
        <v>1200000</v>
      </c>
      <c r="I113" s="132"/>
      <c r="J113" s="132"/>
      <c r="K113" s="132"/>
      <c r="L113" s="132"/>
      <c r="M113" s="132"/>
      <c r="N113" s="132"/>
      <c r="O113" s="128"/>
      <c r="P113" s="128"/>
      <c r="Q113" s="128"/>
      <c r="R113" s="128"/>
      <c r="S113" s="6"/>
    </row>
    <row r="114" spans="1:19" ht="47.25">
      <c r="A114" s="126"/>
      <c r="B114" s="27"/>
      <c r="C114" s="27"/>
      <c r="D114" s="27"/>
      <c r="E114" s="130" t="s">
        <v>105</v>
      </c>
      <c r="F114" s="131">
        <f t="shared" si="59"/>
        <v>8500</v>
      </c>
      <c r="G114" s="132"/>
      <c r="H114" s="132">
        <v>8500</v>
      </c>
      <c r="I114" s="132"/>
      <c r="J114" s="132"/>
      <c r="K114" s="132"/>
      <c r="L114" s="132"/>
      <c r="M114" s="132"/>
      <c r="N114" s="132"/>
      <c r="O114" s="128"/>
      <c r="P114" s="128"/>
      <c r="Q114" s="128"/>
      <c r="R114" s="128"/>
      <c r="S114" s="6"/>
    </row>
    <row r="115" spans="1:19" s="238" customFormat="1" ht="30">
      <c r="A115" s="237"/>
      <c r="B115" s="34" t="s">
        <v>281</v>
      </c>
      <c r="C115" s="34" t="s">
        <v>17</v>
      </c>
      <c r="D115" s="34"/>
      <c r="E115" s="140" t="s">
        <v>282</v>
      </c>
      <c r="F115" s="81">
        <f t="shared" si="59"/>
        <v>27452</v>
      </c>
      <c r="G115" s="81">
        <f>G116</f>
        <v>0</v>
      </c>
      <c r="H115" s="81">
        <f t="shared" ref="H115:Q116" si="60">H116</f>
        <v>0</v>
      </c>
      <c r="I115" s="81">
        <f t="shared" si="60"/>
        <v>27452</v>
      </c>
      <c r="J115" s="81">
        <f t="shared" si="60"/>
        <v>0</v>
      </c>
      <c r="K115" s="81">
        <f t="shared" si="60"/>
        <v>0</v>
      </c>
      <c r="L115" s="81">
        <f t="shared" si="60"/>
        <v>0</v>
      </c>
      <c r="M115" s="81">
        <f t="shared" si="60"/>
        <v>0</v>
      </c>
      <c r="N115" s="81">
        <f t="shared" si="60"/>
        <v>0</v>
      </c>
      <c r="O115" s="80">
        <f t="shared" si="60"/>
        <v>0</v>
      </c>
      <c r="P115" s="80">
        <f t="shared" si="60"/>
        <v>0</v>
      </c>
      <c r="Q115" s="80">
        <f t="shared" si="60"/>
        <v>0</v>
      </c>
      <c r="R115" s="81">
        <f>R116</f>
        <v>0</v>
      </c>
    </row>
    <row r="116" spans="1:19" s="238" customFormat="1" ht="30">
      <c r="A116" s="237"/>
      <c r="B116" s="34"/>
      <c r="C116" s="34"/>
      <c r="D116" s="34" t="s">
        <v>31</v>
      </c>
      <c r="E116" s="140" t="s">
        <v>32</v>
      </c>
      <c r="F116" s="81">
        <f t="shared" si="59"/>
        <v>27452</v>
      </c>
      <c r="G116" s="81">
        <f>G117</f>
        <v>0</v>
      </c>
      <c r="H116" s="81">
        <f t="shared" si="60"/>
        <v>0</v>
      </c>
      <c r="I116" s="81">
        <f t="shared" si="60"/>
        <v>27452</v>
      </c>
      <c r="J116" s="81">
        <f t="shared" si="60"/>
        <v>0</v>
      </c>
      <c r="K116" s="81">
        <f t="shared" si="60"/>
        <v>0</v>
      </c>
      <c r="L116" s="81">
        <f t="shared" si="60"/>
        <v>0</v>
      </c>
      <c r="M116" s="81">
        <f t="shared" si="60"/>
        <v>0</v>
      </c>
      <c r="N116" s="81">
        <f t="shared" si="60"/>
        <v>0</v>
      </c>
      <c r="O116" s="80">
        <f t="shared" si="60"/>
        <v>0</v>
      </c>
      <c r="P116" s="80">
        <f t="shared" si="60"/>
        <v>0</v>
      </c>
      <c r="Q116" s="80">
        <f t="shared" si="60"/>
        <v>0</v>
      </c>
      <c r="R116" s="81">
        <f>R117</f>
        <v>0</v>
      </c>
    </row>
    <row r="117" spans="1:19" s="4" customFormat="1" ht="45">
      <c r="A117" s="230"/>
      <c r="B117" s="223"/>
      <c r="C117" s="223"/>
      <c r="D117" s="223"/>
      <c r="E117" s="140" t="s">
        <v>283</v>
      </c>
      <c r="F117" s="81">
        <f t="shared" si="59"/>
        <v>27452</v>
      </c>
      <c r="G117" s="81"/>
      <c r="H117" s="81"/>
      <c r="I117" s="81">
        <v>27452</v>
      </c>
      <c r="J117" s="81"/>
      <c r="K117" s="81"/>
      <c r="L117" s="81"/>
      <c r="M117" s="81"/>
      <c r="N117" s="81"/>
      <c r="O117" s="80"/>
      <c r="P117" s="80"/>
      <c r="Q117" s="80"/>
      <c r="R117" s="80"/>
    </row>
    <row r="118" spans="1:19">
      <c r="A118" s="126"/>
      <c r="B118" s="27" t="s">
        <v>28</v>
      </c>
      <c r="C118" s="27" t="s">
        <v>26</v>
      </c>
      <c r="D118" s="27" t="s">
        <v>15</v>
      </c>
      <c r="E118" s="127" t="s">
        <v>41</v>
      </c>
      <c r="F118" s="129">
        <f>F119</f>
        <v>609498</v>
      </c>
      <c r="G118" s="129">
        <f t="shared" ref="G118:R118" si="61">G119</f>
        <v>0</v>
      </c>
      <c r="H118" s="129">
        <f t="shared" si="61"/>
        <v>0</v>
      </c>
      <c r="I118" s="129">
        <f t="shared" si="61"/>
        <v>0</v>
      </c>
      <c r="J118" s="129">
        <f t="shared" si="61"/>
        <v>0</v>
      </c>
      <c r="K118" s="129">
        <f t="shared" si="61"/>
        <v>609498</v>
      </c>
      <c r="L118" s="129">
        <f t="shared" si="61"/>
        <v>0</v>
      </c>
      <c r="M118" s="129">
        <f t="shared" si="61"/>
        <v>0</v>
      </c>
      <c r="N118" s="129">
        <f t="shared" si="61"/>
        <v>0</v>
      </c>
      <c r="O118" s="129">
        <f t="shared" si="61"/>
        <v>0</v>
      </c>
      <c r="P118" s="129">
        <f t="shared" si="61"/>
        <v>0</v>
      </c>
      <c r="Q118" s="129">
        <f t="shared" si="61"/>
        <v>0</v>
      </c>
      <c r="R118" s="129">
        <f t="shared" si="61"/>
        <v>0</v>
      </c>
      <c r="S118" s="6"/>
    </row>
    <row r="119" spans="1:19" ht="30">
      <c r="A119" s="126"/>
      <c r="B119" s="27" t="s">
        <v>15</v>
      </c>
      <c r="C119" s="27" t="s">
        <v>15</v>
      </c>
      <c r="D119" s="27" t="s">
        <v>31</v>
      </c>
      <c r="E119" s="127" t="s">
        <v>32</v>
      </c>
      <c r="F119" s="129">
        <f>F120</f>
        <v>609498</v>
      </c>
      <c r="G119" s="129">
        <f t="shared" ref="G119:R119" si="62">G120</f>
        <v>0</v>
      </c>
      <c r="H119" s="129">
        <f t="shared" si="62"/>
        <v>0</v>
      </c>
      <c r="I119" s="129">
        <f t="shared" si="62"/>
        <v>0</v>
      </c>
      <c r="J119" s="129">
        <f t="shared" si="62"/>
        <v>0</v>
      </c>
      <c r="K119" s="129">
        <f t="shared" si="62"/>
        <v>609498</v>
      </c>
      <c r="L119" s="129">
        <f t="shared" si="62"/>
        <v>0</v>
      </c>
      <c r="M119" s="129">
        <f t="shared" si="62"/>
        <v>0</v>
      </c>
      <c r="N119" s="129">
        <f t="shared" si="62"/>
        <v>0</v>
      </c>
      <c r="O119" s="129">
        <f t="shared" si="62"/>
        <v>0</v>
      </c>
      <c r="P119" s="129">
        <f t="shared" si="62"/>
        <v>0</v>
      </c>
      <c r="Q119" s="129">
        <f t="shared" si="62"/>
        <v>0</v>
      </c>
      <c r="R119" s="129">
        <f t="shared" si="62"/>
        <v>0</v>
      </c>
      <c r="S119" s="6"/>
    </row>
    <row r="120" spans="1:19" ht="31.5" customHeight="1">
      <c r="A120" s="133"/>
      <c r="B120" s="83"/>
      <c r="C120" s="83"/>
      <c r="D120" s="83"/>
      <c r="E120" s="15" t="s">
        <v>133</v>
      </c>
      <c r="F120" s="134">
        <f t="shared" ref="F120" si="63">G120+H120+I120+J120+K120+L120+M120+N120+O120+P120+Q120+R120</f>
        <v>609498</v>
      </c>
      <c r="G120" s="135"/>
      <c r="H120" s="135"/>
      <c r="I120" s="136"/>
      <c r="J120" s="135"/>
      <c r="K120" s="135">
        <v>609498</v>
      </c>
      <c r="L120" s="135"/>
      <c r="M120" s="135"/>
      <c r="N120" s="135"/>
      <c r="O120" s="135"/>
      <c r="P120" s="135"/>
      <c r="Q120" s="137"/>
      <c r="R120" s="135"/>
      <c r="S120" s="30"/>
    </row>
    <row r="121" spans="1:19" ht="31.5">
      <c r="A121" s="126"/>
      <c r="B121" s="27" t="s">
        <v>35</v>
      </c>
      <c r="C121" s="27" t="s">
        <v>15</v>
      </c>
      <c r="D121" s="27" t="s">
        <v>15</v>
      </c>
      <c r="E121" s="139" t="s">
        <v>42</v>
      </c>
      <c r="F121" s="129">
        <f>F122</f>
        <v>13292483</v>
      </c>
      <c r="G121" s="129">
        <f t="shared" ref="G121:R122" si="64">G122</f>
        <v>0</v>
      </c>
      <c r="H121" s="129">
        <f t="shared" si="64"/>
        <v>13292483</v>
      </c>
      <c r="I121" s="129">
        <f t="shared" si="64"/>
        <v>0</v>
      </c>
      <c r="J121" s="129">
        <f t="shared" si="64"/>
        <v>0</v>
      </c>
      <c r="K121" s="129">
        <f t="shared" si="64"/>
        <v>0</v>
      </c>
      <c r="L121" s="129">
        <f t="shared" si="64"/>
        <v>0</v>
      </c>
      <c r="M121" s="129">
        <f t="shared" si="64"/>
        <v>0</v>
      </c>
      <c r="N121" s="129">
        <f t="shared" si="64"/>
        <v>0</v>
      </c>
      <c r="O121" s="129">
        <f t="shared" si="64"/>
        <v>0</v>
      </c>
      <c r="P121" s="129">
        <f t="shared" si="64"/>
        <v>0</v>
      </c>
      <c r="Q121" s="129">
        <f t="shared" si="64"/>
        <v>0</v>
      </c>
      <c r="R121" s="129">
        <f t="shared" si="64"/>
        <v>0</v>
      </c>
      <c r="S121" s="6"/>
    </row>
    <row r="122" spans="1:19" ht="15.75">
      <c r="A122" s="126"/>
      <c r="B122" s="204"/>
      <c r="C122" s="27" t="s">
        <v>17</v>
      </c>
      <c r="D122" s="27" t="s">
        <v>15</v>
      </c>
      <c r="E122" s="139" t="s">
        <v>27</v>
      </c>
      <c r="F122" s="128">
        <f>F123</f>
        <v>13292483</v>
      </c>
      <c r="G122" s="128">
        <f t="shared" si="64"/>
        <v>0</v>
      </c>
      <c r="H122" s="128">
        <f t="shared" si="64"/>
        <v>13292483</v>
      </c>
      <c r="I122" s="128">
        <f t="shared" si="64"/>
        <v>0</v>
      </c>
      <c r="J122" s="128">
        <f t="shared" si="64"/>
        <v>0</v>
      </c>
      <c r="K122" s="128">
        <f t="shared" si="64"/>
        <v>0</v>
      </c>
      <c r="L122" s="128">
        <f t="shared" si="64"/>
        <v>0</v>
      </c>
      <c r="M122" s="128">
        <f t="shared" si="64"/>
        <v>0</v>
      </c>
      <c r="N122" s="128">
        <f t="shared" si="64"/>
        <v>0</v>
      </c>
      <c r="O122" s="128">
        <f t="shared" si="64"/>
        <v>0</v>
      </c>
      <c r="P122" s="128">
        <f t="shared" si="64"/>
        <v>0</v>
      </c>
      <c r="Q122" s="128">
        <f t="shared" si="64"/>
        <v>0</v>
      </c>
      <c r="R122" s="128">
        <f t="shared" si="64"/>
        <v>0</v>
      </c>
      <c r="S122" s="6"/>
    </row>
    <row r="123" spans="1:19" ht="30">
      <c r="A123" s="126"/>
      <c r="B123" s="204"/>
      <c r="C123" s="27" t="s">
        <v>15</v>
      </c>
      <c r="D123" s="27" t="s">
        <v>31</v>
      </c>
      <c r="E123" s="140" t="s">
        <v>32</v>
      </c>
      <c r="F123" s="129">
        <f>SUM(F124:F128)</f>
        <v>13292483</v>
      </c>
      <c r="G123" s="129">
        <f t="shared" ref="G123:R123" si="65">SUM(G124:G128)</f>
        <v>0</v>
      </c>
      <c r="H123" s="129">
        <f t="shared" si="65"/>
        <v>13292483</v>
      </c>
      <c r="I123" s="129">
        <f t="shared" si="65"/>
        <v>0</v>
      </c>
      <c r="J123" s="129">
        <f t="shared" si="65"/>
        <v>0</v>
      </c>
      <c r="K123" s="129">
        <f t="shared" si="65"/>
        <v>0</v>
      </c>
      <c r="L123" s="129">
        <f t="shared" si="65"/>
        <v>0</v>
      </c>
      <c r="M123" s="129">
        <f t="shared" si="65"/>
        <v>0</v>
      </c>
      <c r="N123" s="129">
        <f t="shared" si="65"/>
        <v>0</v>
      </c>
      <c r="O123" s="129">
        <f t="shared" si="65"/>
        <v>0</v>
      </c>
      <c r="P123" s="129">
        <f t="shared" si="65"/>
        <v>0</v>
      </c>
      <c r="Q123" s="129">
        <f t="shared" si="65"/>
        <v>0</v>
      </c>
      <c r="R123" s="129">
        <f t="shared" si="65"/>
        <v>0</v>
      </c>
      <c r="S123" s="6"/>
    </row>
    <row r="124" spans="1:19" ht="63">
      <c r="A124" s="126"/>
      <c r="B124" s="204"/>
      <c r="C124" s="198"/>
      <c r="D124" s="198"/>
      <c r="E124" s="141" t="s">
        <v>184</v>
      </c>
      <c r="F124" s="129">
        <f>SUM(G124:R124)</f>
        <v>353461</v>
      </c>
      <c r="G124" s="129"/>
      <c r="H124" s="129">
        <v>353461</v>
      </c>
      <c r="I124" s="129"/>
      <c r="J124" s="129"/>
      <c r="K124" s="129"/>
      <c r="L124" s="129"/>
      <c r="M124" s="129"/>
      <c r="N124" s="129"/>
      <c r="O124" s="129"/>
      <c r="P124" s="129"/>
      <c r="Q124" s="129"/>
      <c r="R124" s="129"/>
      <c r="S124" s="6"/>
    </row>
    <row r="125" spans="1:19" ht="31.5">
      <c r="A125" s="126"/>
      <c r="B125" s="204"/>
      <c r="C125" s="198"/>
      <c r="D125" s="198"/>
      <c r="E125" s="130" t="s">
        <v>185</v>
      </c>
      <c r="F125" s="129">
        <f t="shared" ref="F125:F128" si="66">SUM(G125:R125)</f>
        <v>12822561</v>
      </c>
      <c r="G125" s="129"/>
      <c r="H125" s="129">
        <v>12822561</v>
      </c>
      <c r="I125" s="129"/>
      <c r="J125" s="129"/>
      <c r="K125" s="129"/>
      <c r="L125" s="129"/>
      <c r="M125" s="129"/>
      <c r="N125" s="129"/>
      <c r="O125" s="129"/>
      <c r="P125" s="129"/>
      <c r="Q125" s="129"/>
      <c r="R125" s="129"/>
      <c r="S125" s="6"/>
    </row>
    <row r="126" spans="1:19" ht="63">
      <c r="A126" s="126"/>
      <c r="B126" s="204"/>
      <c r="C126" s="198"/>
      <c r="D126" s="198"/>
      <c r="E126" s="130" t="s">
        <v>186</v>
      </c>
      <c r="F126" s="129">
        <f t="shared" si="66"/>
        <v>100823</v>
      </c>
      <c r="G126" s="129"/>
      <c r="H126" s="129">
        <v>100823</v>
      </c>
      <c r="I126" s="129"/>
      <c r="J126" s="129"/>
      <c r="K126" s="129"/>
      <c r="L126" s="129"/>
      <c r="M126" s="129"/>
      <c r="N126" s="129"/>
      <c r="O126" s="129"/>
      <c r="P126" s="129"/>
      <c r="Q126" s="129"/>
      <c r="R126" s="129"/>
      <c r="S126" s="6"/>
    </row>
    <row r="127" spans="1:19" ht="47.25">
      <c r="A127" s="126"/>
      <c r="B127" s="204"/>
      <c r="C127" s="198"/>
      <c r="D127" s="198"/>
      <c r="E127" s="130" t="s">
        <v>187</v>
      </c>
      <c r="F127" s="129">
        <f t="shared" si="66"/>
        <v>8200</v>
      </c>
      <c r="G127" s="129"/>
      <c r="H127" s="129">
        <v>8200</v>
      </c>
      <c r="I127" s="129"/>
      <c r="J127" s="129"/>
      <c r="K127" s="129"/>
      <c r="L127" s="129"/>
      <c r="M127" s="129"/>
      <c r="N127" s="129"/>
      <c r="O127" s="129"/>
      <c r="P127" s="129"/>
      <c r="Q127" s="129"/>
      <c r="R127" s="129"/>
      <c r="S127" s="6"/>
    </row>
    <row r="128" spans="1:19" ht="47.25">
      <c r="A128" s="126"/>
      <c r="B128" s="204"/>
      <c r="C128" s="198"/>
      <c r="D128" s="198"/>
      <c r="E128" s="130" t="s">
        <v>188</v>
      </c>
      <c r="F128" s="129">
        <f t="shared" si="66"/>
        <v>7438</v>
      </c>
      <c r="G128" s="129"/>
      <c r="H128" s="129">
        <v>7438</v>
      </c>
      <c r="I128" s="129"/>
      <c r="J128" s="129"/>
      <c r="K128" s="129"/>
      <c r="L128" s="129"/>
      <c r="M128" s="129"/>
      <c r="N128" s="129"/>
      <c r="O128" s="129"/>
      <c r="P128" s="129"/>
      <c r="Q128" s="129"/>
      <c r="R128" s="142"/>
      <c r="S128" s="6"/>
    </row>
    <row r="129" spans="1:21" ht="31.5">
      <c r="A129" s="126"/>
      <c r="B129" s="27" t="s">
        <v>189</v>
      </c>
      <c r="C129" s="27" t="s">
        <v>17</v>
      </c>
      <c r="D129" s="27"/>
      <c r="E129" s="139" t="s">
        <v>190</v>
      </c>
      <c r="F129" s="129">
        <f>F130</f>
        <v>37000</v>
      </c>
      <c r="G129" s="129">
        <f t="shared" ref="G129:R130" si="67">G130</f>
        <v>0</v>
      </c>
      <c r="H129" s="129">
        <f t="shared" si="67"/>
        <v>37000</v>
      </c>
      <c r="I129" s="129">
        <f t="shared" si="67"/>
        <v>0</v>
      </c>
      <c r="J129" s="129">
        <f t="shared" si="67"/>
        <v>0</v>
      </c>
      <c r="K129" s="129">
        <f t="shared" si="67"/>
        <v>0</v>
      </c>
      <c r="L129" s="129">
        <f t="shared" si="67"/>
        <v>0</v>
      </c>
      <c r="M129" s="129">
        <f t="shared" si="67"/>
        <v>0</v>
      </c>
      <c r="N129" s="129">
        <f t="shared" si="67"/>
        <v>0</v>
      </c>
      <c r="O129" s="129">
        <f t="shared" si="67"/>
        <v>0</v>
      </c>
      <c r="P129" s="129">
        <f t="shared" si="67"/>
        <v>0</v>
      </c>
      <c r="Q129" s="143">
        <f t="shared" si="67"/>
        <v>0</v>
      </c>
      <c r="R129" s="129">
        <f t="shared" si="67"/>
        <v>0</v>
      </c>
      <c r="S129" s="144"/>
    </row>
    <row r="130" spans="1:21" ht="30">
      <c r="A130" s="126"/>
      <c r="B130" s="27"/>
      <c r="C130" s="27"/>
      <c r="D130" s="27" t="s">
        <v>31</v>
      </c>
      <c r="E130" s="140" t="s">
        <v>32</v>
      </c>
      <c r="F130" s="129">
        <f>F131</f>
        <v>37000</v>
      </c>
      <c r="G130" s="129">
        <f t="shared" si="67"/>
        <v>0</v>
      </c>
      <c r="H130" s="129">
        <f t="shared" si="67"/>
        <v>37000</v>
      </c>
      <c r="I130" s="129">
        <f t="shared" si="67"/>
        <v>0</v>
      </c>
      <c r="J130" s="129">
        <f t="shared" si="67"/>
        <v>0</v>
      </c>
      <c r="K130" s="129">
        <f t="shared" si="67"/>
        <v>0</v>
      </c>
      <c r="L130" s="129">
        <f t="shared" si="67"/>
        <v>0</v>
      </c>
      <c r="M130" s="129">
        <f t="shared" si="67"/>
        <v>0</v>
      </c>
      <c r="N130" s="129">
        <f t="shared" si="67"/>
        <v>0</v>
      </c>
      <c r="O130" s="129">
        <f t="shared" si="67"/>
        <v>0</v>
      </c>
      <c r="P130" s="129">
        <f t="shared" si="67"/>
        <v>0</v>
      </c>
      <c r="Q130" s="129">
        <f t="shared" si="67"/>
        <v>0</v>
      </c>
      <c r="R130" s="145">
        <f t="shared" si="67"/>
        <v>0</v>
      </c>
      <c r="S130" s="20"/>
    </row>
    <row r="131" spans="1:21" ht="63">
      <c r="A131" s="126"/>
      <c r="B131" s="27"/>
      <c r="C131" s="27"/>
      <c r="D131" s="27"/>
      <c r="E131" s="130" t="s">
        <v>191</v>
      </c>
      <c r="F131" s="129">
        <f>SUM(G131:R131)</f>
        <v>37000</v>
      </c>
      <c r="G131" s="128"/>
      <c r="H131" s="128">
        <v>37000</v>
      </c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20"/>
    </row>
    <row r="132" spans="1:21" ht="31.5">
      <c r="A132" s="126"/>
      <c r="B132" s="71" t="s">
        <v>29</v>
      </c>
      <c r="C132" s="71" t="s">
        <v>17</v>
      </c>
      <c r="D132" s="71"/>
      <c r="E132" s="139" t="s">
        <v>45</v>
      </c>
      <c r="F132" s="129">
        <f>SUM(F133)</f>
        <v>320000</v>
      </c>
      <c r="G132" s="129">
        <f t="shared" ref="G132:R132" si="68">SUM(G133)</f>
        <v>0</v>
      </c>
      <c r="H132" s="129">
        <f t="shared" si="68"/>
        <v>170000</v>
      </c>
      <c r="I132" s="129">
        <f t="shared" si="68"/>
        <v>150000</v>
      </c>
      <c r="J132" s="129">
        <f t="shared" si="68"/>
        <v>0</v>
      </c>
      <c r="K132" s="129">
        <f t="shared" si="68"/>
        <v>0</v>
      </c>
      <c r="L132" s="129">
        <f t="shared" si="68"/>
        <v>0</v>
      </c>
      <c r="M132" s="129">
        <f t="shared" si="68"/>
        <v>0</v>
      </c>
      <c r="N132" s="129">
        <f t="shared" si="68"/>
        <v>0</v>
      </c>
      <c r="O132" s="129">
        <f t="shared" si="68"/>
        <v>0</v>
      </c>
      <c r="P132" s="129">
        <f t="shared" si="68"/>
        <v>0</v>
      </c>
      <c r="Q132" s="129">
        <f t="shared" si="68"/>
        <v>0</v>
      </c>
      <c r="R132" s="129">
        <f t="shared" si="68"/>
        <v>0</v>
      </c>
      <c r="S132" s="6"/>
    </row>
    <row r="133" spans="1:21" ht="30">
      <c r="A133" s="126"/>
      <c r="B133" s="71"/>
      <c r="C133" s="71"/>
      <c r="D133" s="71" t="s">
        <v>31</v>
      </c>
      <c r="E133" s="140" t="s">
        <v>32</v>
      </c>
      <c r="F133" s="129">
        <f>SUM(F134:F137)</f>
        <v>320000</v>
      </c>
      <c r="G133" s="129">
        <f t="shared" ref="G133:R133" si="69">SUM(G134:G137)</f>
        <v>0</v>
      </c>
      <c r="H133" s="129">
        <f t="shared" si="69"/>
        <v>170000</v>
      </c>
      <c r="I133" s="129">
        <f t="shared" si="69"/>
        <v>150000</v>
      </c>
      <c r="J133" s="129">
        <f t="shared" si="69"/>
        <v>0</v>
      </c>
      <c r="K133" s="129">
        <f t="shared" si="69"/>
        <v>0</v>
      </c>
      <c r="L133" s="129">
        <f t="shared" si="69"/>
        <v>0</v>
      </c>
      <c r="M133" s="129">
        <f t="shared" si="69"/>
        <v>0</v>
      </c>
      <c r="N133" s="129">
        <f t="shared" si="69"/>
        <v>0</v>
      </c>
      <c r="O133" s="129">
        <f t="shared" si="69"/>
        <v>0</v>
      </c>
      <c r="P133" s="129">
        <f t="shared" si="69"/>
        <v>0</v>
      </c>
      <c r="Q133" s="129">
        <f t="shared" si="69"/>
        <v>0</v>
      </c>
      <c r="R133" s="129">
        <f t="shared" si="69"/>
        <v>0</v>
      </c>
      <c r="S133" s="6"/>
    </row>
    <row r="134" spans="1:21" s="4" customFormat="1" ht="45">
      <c r="A134" s="230"/>
      <c r="B134" s="220"/>
      <c r="C134" s="220"/>
      <c r="D134" s="220"/>
      <c r="E134" s="189" t="s">
        <v>284</v>
      </c>
      <c r="F134" s="81">
        <f t="shared" ref="F134:F136" si="70">SUM(G134:R134)</f>
        <v>50000</v>
      </c>
      <c r="G134" s="82"/>
      <c r="H134" s="77"/>
      <c r="I134" s="77">
        <v>50000</v>
      </c>
      <c r="J134" s="77"/>
      <c r="K134" s="77"/>
      <c r="L134" s="77"/>
      <c r="M134" s="77"/>
      <c r="N134" s="77"/>
      <c r="O134" s="77"/>
      <c r="P134" s="77"/>
      <c r="Q134" s="77"/>
      <c r="R134" s="77"/>
    </row>
    <row r="135" spans="1:21" s="4" customFormat="1" ht="60">
      <c r="A135" s="230"/>
      <c r="B135" s="220"/>
      <c r="C135" s="224"/>
      <c r="D135" s="224"/>
      <c r="E135" s="189" t="s">
        <v>285</v>
      </c>
      <c r="F135" s="81">
        <f t="shared" si="70"/>
        <v>50000</v>
      </c>
      <c r="G135" s="82"/>
      <c r="H135" s="77"/>
      <c r="I135" s="77">
        <v>50000</v>
      </c>
      <c r="J135" s="77"/>
      <c r="K135" s="77"/>
      <c r="L135" s="77"/>
      <c r="M135" s="77"/>
      <c r="N135" s="77"/>
      <c r="O135" s="77"/>
      <c r="P135" s="77"/>
      <c r="Q135" s="77"/>
      <c r="R135" s="77"/>
    </row>
    <row r="136" spans="1:21" s="4" customFormat="1" ht="60">
      <c r="A136" s="230"/>
      <c r="B136" s="220"/>
      <c r="C136" s="224"/>
      <c r="D136" s="224"/>
      <c r="E136" s="189" t="s">
        <v>286</v>
      </c>
      <c r="F136" s="81">
        <f t="shared" si="70"/>
        <v>50000</v>
      </c>
      <c r="G136" s="82"/>
      <c r="H136" s="77"/>
      <c r="I136" s="77">
        <v>50000</v>
      </c>
      <c r="J136" s="77"/>
      <c r="K136" s="77"/>
      <c r="L136" s="77"/>
      <c r="M136" s="77"/>
      <c r="N136" s="77"/>
      <c r="O136" s="77"/>
      <c r="P136" s="77"/>
      <c r="Q136" s="77"/>
      <c r="R136" s="77"/>
    </row>
    <row r="137" spans="1:21" ht="47.25">
      <c r="A137" s="126"/>
      <c r="B137" s="199"/>
      <c r="C137" s="199"/>
      <c r="D137" s="199"/>
      <c r="E137" s="130" t="s">
        <v>192</v>
      </c>
      <c r="F137" s="131">
        <f t="shared" ref="F137" si="71">SUM(G137:R137)</f>
        <v>170000</v>
      </c>
      <c r="G137" s="131"/>
      <c r="H137" s="131">
        <v>170000</v>
      </c>
      <c r="I137" s="131"/>
      <c r="J137" s="131"/>
      <c r="K137" s="131"/>
      <c r="L137" s="131"/>
      <c r="M137" s="131"/>
      <c r="N137" s="129"/>
      <c r="O137" s="129"/>
      <c r="P137" s="129"/>
      <c r="Q137" s="129"/>
      <c r="R137" s="129"/>
      <c r="S137" s="6"/>
    </row>
    <row r="138" spans="1:21" ht="31.5">
      <c r="A138" s="126"/>
      <c r="B138" s="199" t="s">
        <v>70</v>
      </c>
      <c r="C138" s="199" t="s">
        <v>17</v>
      </c>
      <c r="D138" s="199"/>
      <c r="E138" s="146" t="s">
        <v>71</v>
      </c>
      <c r="F138" s="131">
        <f>F139</f>
        <v>6013.8</v>
      </c>
      <c r="G138" s="131">
        <f t="shared" ref="G138:R138" si="72">G139</f>
        <v>0</v>
      </c>
      <c r="H138" s="131">
        <f t="shared" si="72"/>
        <v>4343</v>
      </c>
      <c r="I138" s="131">
        <f t="shared" si="72"/>
        <v>1670.8</v>
      </c>
      <c r="J138" s="131">
        <f t="shared" si="72"/>
        <v>0</v>
      </c>
      <c r="K138" s="131">
        <f t="shared" si="72"/>
        <v>0</v>
      </c>
      <c r="L138" s="131">
        <f t="shared" si="72"/>
        <v>0</v>
      </c>
      <c r="M138" s="131">
        <f t="shared" si="72"/>
        <v>0</v>
      </c>
      <c r="N138" s="131">
        <f t="shared" si="72"/>
        <v>0</v>
      </c>
      <c r="O138" s="131">
        <f t="shared" si="72"/>
        <v>0</v>
      </c>
      <c r="P138" s="131">
        <f t="shared" si="72"/>
        <v>0</v>
      </c>
      <c r="Q138" s="131">
        <f t="shared" si="72"/>
        <v>0</v>
      </c>
      <c r="R138" s="131">
        <f t="shared" si="72"/>
        <v>0</v>
      </c>
      <c r="S138" s="6"/>
    </row>
    <row r="139" spans="1:21" ht="30">
      <c r="A139" s="126"/>
      <c r="B139" s="199"/>
      <c r="C139" s="199"/>
      <c r="D139" s="199" t="s">
        <v>31</v>
      </c>
      <c r="E139" s="140" t="s">
        <v>32</v>
      </c>
      <c r="F139" s="131">
        <f>SUM(F140:F141)</f>
        <v>6013.8</v>
      </c>
      <c r="G139" s="131">
        <f t="shared" ref="G139:R139" si="73">SUM(G140:G141)</f>
        <v>0</v>
      </c>
      <c r="H139" s="131">
        <f t="shared" si="73"/>
        <v>4343</v>
      </c>
      <c r="I139" s="131">
        <f t="shared" si="73"/>
        <v>1670.8</v>
      </c>
      <c r="J139" s="131">
        <f t="shared" si="73"/>
        <v>0</v>
      </c>
      <c r="K139" s="131">
        <f t="shared" si="73"/>
        <v>0</v>
      </c>
      <c r="L139" s="131">
        <f t="shared" si="73"/>
        <v>0</v>
      </c>
      <c r="M139" s="131">
        <f t="shared" si="73"/>
        <v>0</v>
      </c>
      <c r="N139" s="131">
        <f t="shared" si="73"/>
        <v>0</v>
      </c>
      <c r="O139" s="131">
        <f t="shared" si="73"/>
        <v>0</v>
      </c>
      <c r="P139" s="131">
        <f t="shared" si="73"/>
        <v>0</v>
      </c>
      <c r="Q139" s="131">
        <f t="shared" si="73"/>
        <v>0</v>
      </c>
      <c r="R139" s="131">
        <f t="shared" si="73"/>
        <v>0</v>
      </c>
      <c r="S139" s="6"/>
    </row>
    <row r="140" spans="1:21" s="239" customFormat="1" ht="45">
      <c r="A140" s="230"/>
      <c r="B140" s="35"/>
      <c r="C140" s="35"/>
      <c r="D140" s="35"/>
      <c r="E140" s="225" t="s">
        <v>287</v>
      </c>
      <c r="F140" s="81">
        <f>SUM(G140:R140)</f>
        <v>1670.8</v>
      </c>
      <c r="G140" s="81"/>
      <c r="H140" s="80"/>
      <c r="I140" s="80">
        <v>1670.8</v>
      </c>
      <c r="J140" s="80"/>
      <c r="K140" s="80"/>
      <c r="L140" s="80"/>
      <c r="M140" s="80"/>
      <c r="N140" s="80"/>
      <c r="O140" s="80"/>
      <c r="P140" s="80"/>
      <c r="Q140" s="80"/>
      <c r="R140" s="80"/>
      <c r="S140" s="4"/>
      <c r="T140" s="4"/>
      <c r="U140" s="4"/>
    </row>
    <row r="141" spans="1:21" ht="78.75">
      <c r="A141" s="126"/>
      <c r="B141" s="199"/>
      <c r="C141" s="199"/>
      <c r="D141" s="199"/>
      <c r="E141" s="130" t="s">
        <v>193</v>
      </c>
      <c r="F141" s="131">
        <f>SUM(G141:R141)</f>
        <v>4343</v>
      </c>
      <c r="G141" s="131"/>
      <c r="H141" s="131">
        <v>4343</v>
      </c>
      <c r="I141" s="131"/>
      <c r="J141" s="131"/>
      <c r="K141" s="131"/>
      <c r="L141" s="131"/>
      <c r="M141" s="131"/>
      <c r="N141" s="129"/>
      <c r="O141" s="129"/>
      <c r="P141" s="129"/>
      <c r="Q141" s="129"/>
      <c r="R141" s="129"/>
      <c r="S141" s="6"/>
    </row>
    <row r="142" spans="1:21" ht="15.75">
      <c r="A142" s="126"/>
      <c r="B142" s="27" t="s">
        <v>52</v>
      </c>
      <c r="C142" s="27" t="s">
        <v>17</v>
      </c>
      <c r="D142" s="27" t="s">
        <v>15</v>
      </c>
      <c r="E142" s="139" t="s">
        <v>53</v>
      </c>
      <c r="F142" s="129">
        <f>F143</f>
        <v>1764</v>
      </c>
      <c r="G142" s="129">
        <f t="shared" ref="G142:R142" si="74">G143</f>
        <v>0</v>
      </c>
      <c r="H142" s="129">
        <f t="shared" si="74"/>
        <v>1462</v>
      </c>
      <c r="I142" s="129">
        <f t="shared" si="74"/>
        <v>302</v>
      </c>
      <c r="J142" s="129">
        <f t="shared" si="74"/>
        <v>0</v>
      </c>
      <c r="K142" s="129">
        <f t="shared" si="74"/>
        <v>0</v>
      </c>
      <c r="L142" s="129">
        <f t="shared" si="74"/>
        <v>0</v>
      </c>
      <c r="M142" s="129">
        <f t="shared" si="74"/>
        <v>0</v>
      </c>
      <c r="N142" s="129">
        <f t="shared" si="74"/>
        <v>0</v>
      </c>
      <c r="O142" s="129">
        <f t="shared" si="74"/>
        <v>0</v>
      </c>
      <c r="P142" s="129">
        <f t="shared" si="74"/>
        <v>0</v>
      </c>
      <c r="Q142" s="129">
        <f t="shared" si="74"/>
        <v>0</v>
      </c>
      <c r="R142" s="129">
        <f t="shared" si="74"/>
        <v>0</v>
      </c>
      <c r="S142" s="6"/>
    </row>
    <row r="143" spans="1:21" ht="30">
      <c r="A143" s="126"/>
      <c r="B143" s="27" t="s">
        <v>15</v>
      </c>
      <c r="C143" s="27" t="s">
        <v>15</v>
      </c>
      <c r="D143" s="27" t="s">
        <v>31</v>
      </c>
      <c r="E143" s="127" t="s">
        <v>32</v>
      </c>
      <c r="F143" s="129">
        <f>SUM(F144:F145)</f>
        <v>1764</v>
      </c>
      <c r="G143" s="129">
        <f t="shared" ref="G143:R143" si="75">SUM(G144:G145)</f>
        <v>0</v>
      </c>
      <c r="H143" s="129">
        <f t="shared" si="75"/>
        <v>1462</v>
      </c>
      <c r="I143" s="129">
        <f t="shared" si="75"/>
        <v>302</v>
      </c>
      <c r="J143" s="129">
        <f t="shared" si="75"/>
        <v>0</v>
      </c>
      <c r="K143" s="129">
        <f t="shared" si="75"/>
        <v>0</v>
      </c>
      <c r="L143" s="129">
        <f t="shared" si="75"/>
        <v>0</v>
      </c>
      <c r="M143" s="129">
        <f t="shared" si="75"/>
        <v>0</v>
      </c>
      <c r="N143" s="129">
        <f t="shared" si="75"/>
        <v>0</v>
      </c>
      <c r="O143" s="129">
        <f t="shared" si="75"/>
        <v>0</v>
      </c>
      <c r="P143" s="129">
        <f t="shared" si="75"/>
        <v>0</v>
      </c>
      <c r="Q143" s="129">
        <f t="shared" si="75"/>
        <v>0</v>
      </c>
      <c r="R143" s="129">
        <f t="shared" si="75"/>
        <v>0</v>
      </c>
      <c r="S143" s="6"/>
    </row>
    <row r="144" spans="1:21" s="239" customFormat="1" ht="30">
      <c r="A144" s="230"/>
      <c r="B144" s="240"/>
      <c r="C144" s="230"/>
      <c r="D144" s="230"/>
      <c r="E144" s="225" t="s">
        <v>288</v>
      </c>
      <c r="F144" s="80">
        <f t="shared" ref="F144" si="76">SUM(G144:R144)</f>
        <v>302</v>
      </c>
      <c r="G144" s="80"/>
      <c r="H144" s="80"/>
      <c r="I144" s="80">
        <v>302</v>
      </c>
      <c r="J144" s="80"/>
      <c r="K144" s="80"/>
      <c r="L144" s="80"/>
      <c r="M144" s="80"/>
      <c r="N144" s="80"/>
      <c r="O144" s="80"/>
      <c r="P144" s="80"/>
      <c r="Q144" s="80"/>
      <c r="R144" s="80"/>
      <c r="S144" s="4"/>
      <c r="T144" s="4"/>
      <c r="U144" s="4"/>
    </row>
    <row r="145" spans="1:19" ht="78.75">
      <c r="A145" s="126"/>
      <c r="B145" s="204"/>
      <c r="C145" s="204"/>
      <c r="D145" s="204"/>
      <c r="E145" s="130" t="s">
        <v>194</v>
      </c>
      <c r="F145" s="129">
        <f t="shared" ref="F145" si="77">SUM(G145:R145)</f>
        <v>1462</v>
      </c>
      <c r="G145" s="129"/>
      <c r="H145" s="129">
        <v>1462</v>
      </c>
      <c r="I145" s="129"/>
      <c r="J145" s="129"/>
      <c r="K145" s="129"/>
      <c r="L145" s="129"/>
      <c r="M145" s="129"/>
      <c r="N145" s="129"/>
      <c r="O145" s="129"/>
      <c r="P145" s="129"/>
      <c r="Q145" s="129"/>
      <c r="R145" s="129"/>
      <c r="S145" s="6"/>
    </row>
    <row r="146" spans="1:19" s="4" customFormat="1" ht="45">
      <c r="A146" s="230"/>
      <c r="B146" s="36" t="s">
        <v>289</v>
      </c>
      <c r="C146" s="227" t="s">
        <v>17</v>
      </c>
      <c r="D146" s="227"/>
      <c r="E146" s="197" t="s">
        <v>290</v>
      </c>
      <c r="F146" s="91">
        <f>F147</f>
        <v>55000</v>
      </c>
      <c r="G146" s="91">
        <f t="shared" ref="G146:R147" si="78">G147</f>
        <v>0</v>
      </c>
      <c r="H146" s="91">
        <f t="shared" si="78"/>
        <v>0</v>
      </c>
      <c r="I146" s="91">
        <f t="shared" si="78"/>
        <v>0</v>
      </c>
      <c r="J146" s="91">
        <f t="shared" si="78"/>
        <v>55000</v>
      </c>
      <c r="K146" s="91">
        <f t="shared" si="78"/>
        <v>0</v>
      </c>
      <c r="L146" s="91">
        <f t="shared" si="78"/>
        <v>0</v>
      </c>
      <c r="M146" s="91">
        <f t="shared" si="78"/>
        <v>0</v>
      </c>
      <c r="N146" s="91">
        <f t="shared" si="78"/>
        <v>0</v>
      </c>
      <c r="O146" s="91">
        <f t="shared" si="78"/>
        <v>0</v>
      </c>
      <c r="P146" s="91">
        <f t="shared" si="78"/>
        <v>0</v>
      </c>
      <c r="Q146" s="91">
        <f t="shared" si="78"/>
        <v>0</v>
      </c>
      <c r="R146" s="91">
        <f t="shared" si="78"/>
        <v>0</v>
      </c>
    </row>
    <row r="147" spans="1:19" s="4" customFormat="1" ht="30">
      <c r="A147" s="230"/>
      <c r="B147" s="36"/>
      <c r="C147" s="227"/>
      <c r="D147" s="227" t="s">
        <v>33</v>
      </c>
      <c r="E147" s="197" t="s">
        <v>311</v>
      </c>
      <c r="F147" s="91">
        <f>F148</f>
        <v>55000</v>
      </c>
      <c r="G147" s="91">
        <f t="shared" si="78"/>
        <v>0</v>
      </c>
      <c r="H147" s="91">
        <f t="shared" si="78"/>
        <v>0</v>
      </c>
      <c r="I147" s="91">
        <f t="shared" si="78"/>
        <v>0</v>
      </c>
      <c r="J147" s="91">
        <f t="shared" si="78"/>
        <v>55000</v>
      </c>
      <c r="K147" s="91">
        <f t="shared" si="78"/>
        <v>0</v>
      </c>
      <c r="L147" s="91">
        <f t="shared" si="78"/>
        <v>0</v>
      </c>
      <c r="M147" s="91">
        <f t="shared" si="78"/>
        <v>0</v>
      </c>
      <c r="N147" s="91">
        <f t="shared" si="78"/>
        <v>0</v>
      </c>
      <c r="O147" s="91">
        <f t="shared" si="78"/>
        <v>0</v>
      </c>
      <c r="P147" s="91">
        <f t="shared" si="78"/>
        <v>0</v>
      </c>
      <c r="Q147" s="91">
        <f t="shared" si="78"/>
        <v>0</v>
      </c>
      <c r="R147" s="91">
        <f t="shared" si="78"/>
        <v>0</v>
      </c>
    </row>
    <row r="148" spans="1:19" s="4" customFormat="1" ht="45">
      <c r="A148" s="230"/>
      <c r="B148" s="240"/>
      <c r="C148" s="230"/>
      <c r="D148" s="230"/>
      <c r="E148" s="105" t="s">
        <v>291</v>
      </c>
      <c r="F148" s="80">
        <f t="shared" ref="F148" si="79">SUM(G148:R148)</f>
        <v>55000</v>
      </c>
      <c r="G148" s="77"/>
      <c r="H148" s="77"/>
      <c r="I148" s="77"/>
      <c r="J148" s="77">
        <v>55000</v>
      </c>
      <c r="K148" s="82">
        <f>35200-35200</f>
        <v>0</v>
      </c>
      <c r="L148" s="82">
        <f>35200-35200</f>
        <v>0</v>
      </c>
      <c r="M148" s="82">
        <f>65500-65500</f>
        <v>0</v>
      </c>
      <c r="N148" s="82">
        <f>65500-65500</f>
        <v>0</v>
      </c>
      <c r="O148" s="77">
        <f>82456-82456</f>
        <v>0</v>
      </c>
      <c r="P148" s="77"/>
      <c r="Q148" s="77"/>
      <c r="R148" s="77">
        <f>283856-283856</f>
        <v>0</v>
      </c>
    </row>
    <row r="149" spans="1:19" ht="30">
      <c r="A149" s="126"/>
      <c r="B149" s="27" t="s">
        <v>36</v>
      </c>
      <c r="C149" s="27"/>
      <c r="D149" s="27"/>
      <c r="E149" s="60" t="s">
        <v>221</v>
      </c>
      <c r="F149" s="128">
        <f>F150+F151</f>
        <v>29216408.600000001</v>
      </c>
      <c r="G149" s="128">
        <f t="shared" ref="G149:R149" si="80">G150+G151</f>
        <v>0</v>
      </c>
      <c r="H149" s="128">
        <f t="shared" si="80"/>
        <v>26417107.800000001</v>
      </c>
      <c r="I149" s="128">
        <f t="shared" si="80"/>
        <v>1106371.2</v>
      </c>
      <c r="J149" s="128">
        <f t="shared" si="80"/>
        <v>1641528.6</v>
      </c>
      <c r="K149" s="128">
        <f t="shared" si="80"/>
        <v>51401</v>
      </c>
      <c r="L149" s="128">
        <f t="shared" si="80"/>
        <v>0</v>
      </c>
      <c r="M149" s="128">
        <f t="shared" si="80"/>
        <v>0</v>
      </c>
      <c r="N149" s="128">
        <f t="shared" si="80"/>
        <v>0</v>
      </c>
      <c r="O149" s="128">
        <f t="shared" si="80"/>
        <v>0</v>
      </c>
      <c r="P149" s="128">
        <f t="shared" si="80"/>
        <v>0</v>
      </c>
      <c r="Q149" s="128">
        <f t="shared" si="80"/>
        <v>0</v>
      </c>
      <c r="R149" s="128">
        <f t="shared" si="80"/>
        <v>0</v>
      </c>
      <c r="S149" s="6"/>
    </row>
    <row r="150" spans="1:19" ht="30">
      <c r="A150" s="126"/>
      <c r="B150" s="27"/>
      <c r="C150" s="27"/>
      <c r="D150" s="27"/>
      <c r="E150" s="147" t="s">
        <v>30</v>
      </c>
      <c r="F150" s="148">
        <f>F191+F286</f>
        <v>11343698</v>
      </c>
      <c r="G150" s="148">
        <f t="shared" ref="G150:R150" si="81">G191+G286</f>
        <v>0</v>
      </c>
      <c r="H150" s="148">
        <f t="shared" si="81"/>
        <v>10600096</v>
      </c>
      <c r="I150" s="148">
        <f t="shared" si="81"/>
        <v>743602</v>
      </c>
      <c r="J150" s="148">
        <f t="shared" si="81"/>
        <v>0</v>
      </c>
      <c r="K150" s="148">
        <f t="shared" si="81"/>
        <v>0</v>
      </c>
      <c r="L150" s="148">
        <f t="shared" si="81"/>
        <v>0</v>
      </c>
      <c r="M150" s="148">
        <f t="shared" si="81"/>
        <v>0</v>
      </c>
      <c r="N150" s="148">
        <f t="shared" si="81"/>
        <v>0</v>
      </c>
      <c r="O150" s="148">
        <f t="shared" si="81"/>
        <v>0</v>
      </c>
      <c r="P150" s="148">
        <f t="shared" si="81"/>
        <v>0</v>
      </c>
      <c r="Q150" s="148">
        <f t="shared" si="81"/>
        <v>0</v>
      </c>
      <c r="R150" s="148">
        <f t="shared" si="81"/>
        <v>0</v>
      </c>
      <c r="S150" s="6"/>
    </row>
    <row r="151" spans="1:19">
      <c r="A151" s="126"/>
      <c r="B151" s="27"/>
      <c r="C151" s="27"/>
      <c r="D151" s="27"/>
      <c r="E151" s="147" t="s">
        <v>27</v>
      </c>
      <c r="F151" s="148">
        <f>F152+F157+F220+F296+F303</f>
        <v>17872710.600000001</v>
      </c>
      <c r="G151" s="148">
        <f t="shared" ref="G151:R151" si="82">G152+G157+G220+G296+G303</f>
        <v>0</v>
      </c>
      <c r="H151" s="148">
        <f t="shared" si="82"/>
        <v>15817011.800000001</v>
      </c>
      <c r="I151" s="148">
        <f t="shared" si="82"/>
        <v>362769.2</v>
      </c>
      <c r="J151" s="148">
        <f t="shared" si="82"/>
        <v>1641528.6</v>
      </c>
      <c r="K151" s="148">
        <f t="shared" si="82"/>
        <v>51401</v>
      </c>
      <c r="L151" s="148">
        <f t="shared" si="82"/>
        <v>0</v>
      </c>
      <c r="M151" s="148">
        <f t="shared" si="82"/>
        <v>0</v>
      </c>
      <c r="N151" s="148">
        <f t="shared" si="82"/>
        <v>0</v>
      </c>
      <c r="O151" s="148">
        <f t="shared" si="82"/>
        <v>0</v>
      </c>
      <c r="P151" s="148">
        <f t="shared" si="82"/>
        <v>0</v>
      </c>
      <c r="Q151" s="148">
        <f t="shared" si="82"/>
        <v>0</v>
      </c>
      <c r="R151" s="148">
        <f t="shared" si="82"/>
        <v>0</v>
      </c>
      <c r="S151" s="6"/>
    </row>
    <row r="152" spans="1:19" ht="15.75">
      <c r="A152" s="126"/>
      <c r="B152" s="27"/>
      <c r="C152" s="27"/>
      <c r="D152" s="27"/>
      <c r="E152" s="149" t="s">
        <v>222</v>
      </c>
      <c r="F152" s="129">
        <f>F153</f>
        <v>1247256</v>
      </c>
      <c r="G152" s="129">
        <f t="shared" ref="G152:R153" si="83">G153</f>
        <v>0</v>
      </c>
      <c r="H152" s="129">
        <f t="shared" si="83"/>
        <v>1247256</v>
      </c>
      <c r="I152" s="129">
        <f t="shared" si="83"/>
        <v>0</v>
      </c>
      <c r="J152" s="129">
        <f t="shared" si="83"/>
        <v>0</v>
      </c>
      <c r="K152" s="129">
        <f t="shared" si="83"/>
        <v>0</v>
      </c>
      <c r="L152" s="129">
        <f t="shared" si="83"/>
        <v>0</v>
      </c>
      <c r="M152" s="129">
        <f t="shared" si="83"/>
        <v>0</v>
      </c>
      <c r="N152" s="129">
        <f t="shared" si="83"/>
        <v>0</v>
      </c>
      <c r="O152" s="129">
        <f t="shared" si="83"/>
        <v>0</v>
      </c>
      <c r="P152" s="129">
        <f t="shared" si="83"/>
        <v>0</v>
      </c>
      <c r="Q152" s="129">
        <f t="shared" si="83"/>
        <v>0</v>
      </c>
      <c r="R152" s="129">
        <f t="shared" si="83"/>
        <v>0</v>
      </c>
      <c r="S152" s="6"/>
    </row>
    <row r="153" spans="1:19">
      <c r="A153" s="126"/>
      <c r="B153" s="27"/>
      <c r="C153" s="27" t="s">
        <v>17</v>
      </c>
      <c r="D153" s="27"/>
      <c r="E153" s="10" t="s">
        <v>27</v>
      </c>
      <c r="F153" s="129">
        <f>F154</f>
        <v>1247256</v>
      </c>
      <c r="G153" s="129">
        <f t="shared" si="83"/>
        <v>0</v>
      </c>
      <c r="H153" s="129">
        <f t="shared" si="83"/>
        <v>1247256</v>
      </c>
      <c r="I153" s="129">
        <f t="shared" si="83"/>
        <v>0</v>
      </c>
      <c r="J153" s="129">
        <f t="shared" si="83"/>
        <v>0</v>
      </c>
      <c r="K153" s="129">
        <f t="shared" si="83"/>
        <v>0</v>
      </c>
      <c r="L153" s="129">
        <f t="shared" si="83"/>
        <v>0</v>
      </c>
      <c r="M153" s="129">
        <f t="shared" si="83"/>
        <v>0</v>
      </c>
      <c r="N153" s="129">
        <f t="shared" si="83"/>
        <v>0</v>
      </c>
      <c r="O153" s="129">
        <f t="shared" si="83"/>
        <v>0</v>
      </c>
      <c r="P153" s="129">
        <f t="shared" si="83"/>
        <v>0</v>
      </c>
      <c r="Q153" s="129">
        <f t="shared" si="83"/>
        <v>0</v>
      </c>
      <c r="R153" s="129">
        <f t="shared" si="83"/>
        <v>0</v>
      </c>
      <c r="S153" s="6"/>
    </row>
    <row r="154" spans="1:19" ht="30">
      <c r="A154" s="126"/>
      <c r="B154" s="27"/>
      <c r="C154" s="27"/>
      <c r="D154" s="27" t="s">
        <v>33</v>
      </c>
      <c r="E154" s="10" t="s">
        <v>34</v>
      </c>
      <c r="F154" s="129">
        <f>SUM(F155:F156)</f>
        <v>1247256</v>
      </c>
      <c r="G154" s="129">
        <f t="shared" ref="G154:R154" si="84">SUM(G155:G156)</f>
        <v>0</v>
      </c>
      <c r="H154" s="129">
        <f t="shared" si="84"/>
        <v>1247256</v>
      </c>
      <c r="I154" s="129">
        <f t="shared" si="84"/>
        <v>0</v>
      </c>
      <c r="J154" s="129">
        <f t="shared" si="84"/>
        <v>0</v>
      </c>
      <c r="K154" s="129">
        <f t="shared" si="84"/>
        <v>0</v>
      </c>
      <c r="L154" s="129">
        <f t="shared" si="84"/>
        <v>0</v>
      </c>
      <c r="M154" s="129">
        <f t="shared" si="84"/>
        <v>0</v>
      </c>
      <c r="N154" s="129">
        <f t="shared" si="84"/>
        <v>0</v>
      </c>
      <c r="O154" s="129">
        <f t="shared" si="84"/>
        <v>0</v>
      </c>
      <c r="P154" s="129">
        <f t="shared" si="84"/>
        <v>0</v>
      </c>
      <c r="Q154" s="129">
        <f t="shared" si="84"/>
        <v>0</v>
      </c>
      <c r="R154" s="129">
        <f t="shared" si="84"/>
        <v>0</v>
      </c>
      <c r="S154" s="6"/>
    </row>
    <row r="155" spans="1:19" ht="31.5">
      <c r="A155" s="126"/>
      <c r="B155" s="198"/>
      <c r="C155" s="198"/>
      <c r="D155" s="198"/>
      <c r="E155" s="130" t="s">
        <v>80</v>
      </c>
      <c r="F155" s="129">
        <f>SUM(G155:R155)</f>
        <v>1188756</v>
      </c>
      <c r="G155" s="128"/>
      <c r="H155" s="128">
        <v>1188756</v>
      </c>
      <c r="I155" s="128"/>
      <c r="J155" s="128"/>
      <c r="K155" s="132"/>
      <c r="L155" s="132"/>
      <c r="M155" s="132"/>
      <c r="N155" s="128"/>
      <c r="O155" s="128"/>
      <c r="P155" s="128"/>
      <c r="Q155" s="128"/>
      <c r="R155" s="132"/>
      <c r="S155" s="6"/>
    </row>
    <row r="156" spans="1:19" ht="141.75">
      <c r="A156" s="126"/>
      <c r="B156" s="203"/>
      <c r="C156" s="27"/>
      <c r="D156" s="27"/>
      <c r="E156" s="146" t="s">
        <v>81</v>
      </c>
      <c r="F156" s="129">
        <f>SUM(G156:R156)</f>
        <v>58500</v>
      </c>
      <c r="G156" s="129"/>
      <c r="H156" s="129">
        <v>58500</v>
      </c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  <c r="S156" s="20"/>
    </row>
    <row r="157" spans="1:19" ht="15.75">
      <c r="A157" s="126"/>
      <c r="B157" s="27"/>
      <c r="C157" s="27" t="s">
        <v>15</v>
      </c>
      <c r="D157" s="27" t="s">
        <v>15</v>
      </c>
      <c r="E157" s="150" t="s">
        <v>223</v>
      </c>
      <c r="F157" s="129">
        <f>F158</f>
        <v>9972748.8000000007</v>
      </c>
      <c r="G157" s="129">
        <f t="shared" ref="G157:R158" si="85">G158</f>
        <v>0</v>
      </c>
      <c r="H157" s="129">
        <f t="shared" si="85"/>
        <v>9972748.8000000007</v>
      </c>
      <c r="I157" s="129">
        <f t="shared" si="85"/>
        <v>0</v>
      </c>
      <c r="J157" s="129">
        <f t="shared" si="85"/>
        <v>0</v>
      </c>
      <c r="K157" s="129">
        <f t="shared" si="85"/>
        <v>0</v>
      </c>
      <c r="L157" s="129">
        <f t="shared" si="85"/>
        <v>0</v>
      </c>
      <c r="M157" s="129">
        <f t="shared" si="85"/>
        <v>0</v>
      </c>
      <c r="N157" s="129">
        <f t="shared" si="85"/>
        <v>0</v>
      </c>
      <c r="O157" s="129">
        <f t="shared" si="85"/>
        <v>0</v>
      </c>
      <c r="P157" s="129">
        <f t="shared" si="85"/>
        <v>0</v>
      </c>
      <c r="Q157" s="129">
        <f t="shared" si="85"/>
        <v>0</v>
      </c>
      <c r="R157" s="129">
        <f t="shared" si="85"/>
        <v>0</v>
      </c>
      <c r="S157" s="6"/>
    </row>
    <row r="158" spans="1:19">
      <c r="A158" s="126"/>
      <c r="B158" s="27"/>
      <c r="C158" s="27" t="s">
        <v>17</v>
      </c>
      <c r="D158" s="27"/>
      <c r="E158" s="127" t="s">
        <v>27</v>
      </c>
      <c r="F158" s="129">
        <f>F159</f>
        <v>9972748.8000000007</v>
      </c>
      <c r="G158" s="129">
        <f t="shared" si="85"/>
        <v>0</v>
      </c>
      <c r="H158" s="129">
        <f t="shared" si="85"/>
        <v>9972748.8000000007</v>
      </c>
      <c r="I158" s="129">
        <f t="shared" si="85"/>
        <v>0</v>
      </c>
      <c r="J158" s="129">
        <f t="shared" si="85"/>
        <v>0</v>
      </c>
      <c r="K158" s="129">
        <f t="shared" si="85"/>
        <v>0</v>
      </c>
      <c r="L158" s="129">
        <f t="shared" si="85"/>
        <v>0</v>
      </c>
      <c r="M158" s="129">
        <f t="shared" si="85"/>
        <v>0</v>
      </c>
      <c r="N158" s="129">
        <f t="shared" si="85"/>
        <v>0</v>
      </c>
      <c r="O158" s="129">
        <f t="shared" si="85"/>
        <v>0</v>
      </c>
      <c r="P158" s="129">
        <f t="shared" si="85"/>
        <v>0</v>
      </c>
      <c r="Q158" s="129">
        <f t="shared" si="85"/>
        <v>0</v>
      </c>
      <c r="R158" s="129">
        <f t="shared" si="85"/>
        <v>0</v>
      </c>
      <c r="S158" s="6"/>
    </row>
    <row r="159" spans="1:19" ht="30">
      <c r="A159" s="126"/>
      <c r="B159" s="27"/>
      <c r="C159" s="27"/>
      <c r="D159" s="27" t="s">
        <v>33</v>
      </c>
      <c r="E159" s="151" t="s">
        <v>34</v>
      </c>
      <c r="F159" s="129">
        <f t="shared" ref="F159:R159" si="86">F160+F174+F188</f>
        <v>9972748.8000000007</v>
      </c>
      <c r="G159" s="129">
        <f t="shared" si="86"/>
        <v>0</v>
      </c>
      <c r="H159" s="129">
        <f t="shared" si="86"/>
        <v>9972748.8000000007</v>
      </c>
      <c r="I159" s="129">
        <f t="shared" si="86"/>
        <v>0</v>
      </c>
      <c r="J159" s="129">
        <f t="shared" si="86"/>
        <v>0</v>
      </c>
      <c r="K159" s="129">
        <f t="shared" si="86"/>
        <v>0</v>
      </c>
      <c r="L159" s="129">
        <f t="shared" si="86"/>
        <v>0</v>
      </c>
      <c r="M159" s="129">
        <f t="shared" si="86"/>
        <v>0</v>
      </c>
      <c r="N159" s="129">
        <f t="shared" si="86"/>
        <v>0</v>
      </c>
      <c r="O159" s="129">
        <f t="shared" si="86"/>
        <v>0</v>
      </c>
      <c r="P159" s="129">
        <f t="shared" si="86"/>
        <v>0</v>
      </c>
      <c r="Q159" s="129">
        <f t="shared" si="86"/>
        <v>0</v>
      </c>
      <c r="R159" s="129">
        <f t="shared" si="86"/>
        <v>0</v>
      </c>
      <c r="S159" s="6"/>
    </row>
    <row r="160" spans="1:19">
      <c r="A160" s="126"/>
      <c r="B160" s="204"/>
      <c r="C160" s="27"/>
      <c r="D160" s="27"/>
      <c r="E160" s="8" t="s">
        <v>43</v>
      </c>
      <c r="F160" s="129">
        <f t="shared" ref="F160:R160" si="87">SUM(F161:F173)</f>
        <v>7830783.7999999998</v>
      </c>
      <c r="G160" s="129">
        <f t="shared" si="87"/>
        <v>0</v>
      </c>
      <c r="H160" s="129">
        <f t="shared" si="87"/>
        <v>7830783.7999999998</v>
      </c>
      <c r="I160" s="129">
        <f t="shared" si="87"/>
        <v>0</v>
      </c>
      <c r="J160" s="129">
        <f t="shared" si="87"/>
        <v>0</v>
      </c>
      <c r="K160" s="129">
        <f t="shared" si="87"/>
        <v>0</v>
      </c>
      <c r="L160" s="129">
        <f t="shared" si="87"/>
        <v>0</v>
      </c>
      <c r="M160" s="129">
        <f t="shared" si="87"/>
        <v>0</v>
      </c>
      <c r="N160" s="129">
        <f t="shared" si="87"/>
        <v>0</v>
      </c>
      <c r="O160" s="129">
        <f t="shared" si="87"/>
        <v>0</v>
      </c>
      <c r="P160" s="129">
        <f t="shared" si="87"/>
        <v>0</v>
      </c>
      <c r="Q160" s="129">
        <f t="shared" si="87"/>
        <v>0</v>
      </c>
      <c r="R160" s="129">
        <f t="shared" si="87"/>
        <v>0</v>
      </c>
      <c r="S160" s="17"/>
    </row>
    <row r="161" spans="1:19" ht="78.75">
      <c r="A161" s="126"/>
      <c r="B161" s="204"/>
      <c r="C161" s="27"/>
      <c r="D161" s="27"/>
      <c r="E161" s="152" t="s">
        <v>82</v>
      </c>
      <c r="F161" s="129">
        <f t="shared" ref="F161:F173" si="88">SUM(G161:R161)</f>
        <v>180677</v>
      </c>
      <c r="G161" s="129"/>
      <c r="H161" s="129">
        <v>180677</v>
      </c>
      <c r="I161" s="129"/>
      <c r="J161" s="129"/>
      <c r="K161" s="129"/>
      <c r="L161" s="129"/>
      <c r="M161" s="129"/>
      <c r="N161" s="129"/>
      <c r="O161" s="129"/>
      <c r="P161" s="129"/>
      <c r="Q161" s="129"/>
      <c r="R161" s="129"/>
      <c r="S161" s="17"/>
    </row>
    <row r="162" spans="1:19" ht="78.75">
      <c r="A162" s="126"/>
      <c r="B162" s="204"/>
      <c r="C162" s="27"/>
      <c r="D162" s="27"/>
      <c r="E162" s="152" t="s">
        <v>83</v>
      </c>
      <c r="F162" s="129">
        <f t="shared" si="88"/>
        <v>246329</v>
      </c>
      <c r="G162" s="129"/>
      <c r="H162" s="129">
        <v>246329</v>
      </c>
      <c r="I162" s="129"/>
      <c r="J162" s="129"/>
      <c r="K162" s="129"/>
      <c r="L162" s="129"/>
      <c r="M162" s="129"/>
      <c r="N162" s="129"/>
      <c r="O162" s="129"/>
      <c r="P162" s="129"/>
      <c r="Q162" s="129"/>
      <c r="R162" s="129"/>
      <c r="S162" s="17"/>
    </row>
    <row r="163" spans="1:19" ht="78.75">
      <c r="A163" s="126"/>
      <c r="B163" s="204"/>
      <c r="C163" s="27"/>
      <c r="D163" s="27"/>
      <c r="E163" s="152" t="s">
        <v>84</v>
      </c>
      <c r="F163" s="129">
        <f t="shared" si="88"/>
        <v>111778</v>
      </c>
      <c r="G163" s="129"/>
      <c r="H163" s="129">
        <v>111778</v>
      </c>
      <c r="I163" s="129"/>
      <c r="J163" s="129"/>
      <c r="K163" s="129"/>
      <c r="L163" s="129"/>
      <c r="M163" s="129"/>
      <c r="N163" s="129"/>
      <c r="O163" s="129"/>
      <c r="P163" s="129"/>
      <c r="Q163" s="129"/>
      <c r="R163" s="129"/>
      <c r="S163" s="17"/>
    </row>
    <row r="164" spans="1:19" ht="110.25">
      <c r="A164" s="126"/>
      <c r="B164" s="204"/>
      <c r="C164" s="27"/>
      <c r="D164" s="27"/>
      <c r="E164" s="152" t="s">
        <v>85</v>
      </c>
      <c r="F164" s="129">
        <f t="shared" si="88"/>
        <v>92657</v>
      </c>
      <c r="G164" s="129"/>
      <c r="H164" s="129">
        <v>92657</v>
      </c>
      <c r="I164" s="129"/>
      <c r="J164" s="129"/>
      <c r="K164" s="129"/>
      <c r="L164" s="129"/>
      <c r="M164" s="129"/>
      <c r="N164" s="129"/>
      <c r="O164" s="129"/>
      <c r="P164" s="129"/>
      <c r="Q164" s="129"/>
      <c r="R164" s="129"/>
      <c r="S164" s="17"/>
    </row>
    <row r="165" spans="1:19" ht="78.75">
      <c r="A165" s="126"/>
      <c r="B165" s="204"/>
      <c r="C165" s="27"/>
      <c r="D165" s="27"/>
      <c r="E165" s="152" t="s">
        <v>86</v>
      </c>
      <c r="F165" s="129">
        <f t="shared" si="88"/>
        <v>5859401.7999999998</v>
      </c>
      <c r="G165" s="129"/>
      <c r="H165" s="129">
        <f>6012171-152769.2</f>
        <v>5859401.7999999998</v>
      </c>
      <c r="I165" s="129"/>
      <c r="J165" s="129"/>
      <c r="K165" s="129"/>
      <c r="L165" s="129"/>
      <c r="M165" s="129"/>
      <c r="N165" s="129"/>
      <c r="O165" s="129"/>
      <c r="P165" s="129"/>
      <c r="Q165" s="129"/>
      <c r="R165" s="129"/>
      <c r="S165" s="17"/>
    </row>
    <row r="166" spans="1:19" ht="47.25">
      <c r="A166" s="126"/>
      <c r="B166" s="204"/>
      <c r="C166" s="27"/>
      <c r="D166" s="27"/>
      <c r="E166" s="152" t="s">
        <v>239</v>
      </c>
      <c r="F166" s="129">
        <f t="shared" si="88"/>
        <v>337076</v>
      </c>
      <c r="G166" s="129"/>
      <c r="H166" s="129">
        <v>337076</v>
      </c>
      <c r="I166" s="129"/>
      <c r="J166" s="129"/>
      <c r="K166" s="129"/>
      <c r="L166" s="129"/>
      <c r="M166" s="129"/>
      <c r="N166" s="129"/>
      <c r="O166" s="129"/>
      <c r="P166" s="129"/>
      <c r="Q166" s="129"/>
      <c r="R166" s="129"/>
      <c r="S166" s="17"/>
    </row>
    <row r="167" spans="1:19" ht="47.25">
      <c r="A167" s="126"/>
      <c r="B167" s="204"/>
      <c r="C167" s="27"/>
      <c r="D167" s="27"/>
      <c r="E167" s="153" t="s">
        <v>240</v>
      </c>
      <c r="F167" s="129">
        <f t="shared" si="88"/>
        <v>357431</v>
      </c>
      <c r="G167" s="129"/>
      <c r="H167" s="129">
        <v>357431</v>
      </c>
      <c r="I167" s="129"/>
      <c r="J167" s="129"/>
      <c r="K167" s="129"/>
      <c r="L167" s="129"/>
      <c r="M167" s="129"/>
      <c r="N167" s="129"/>
      <c r="O167" s="129"/>
      <c r="P167" s="129"/>
      <c r="Q167" s="129"/>
      <c r="R167" s="129"/>
      <c r="S167" s="17"/>
    </row>
    <row r="168" spans="1:19" ht="47.25">
      <c r="A168" s="126"/>
      <c r="B168" s="204"/>
      <c r="C168" s="27"/>
      <c r="D168" s="27"/>
      <c r="E168" s="152" t="s">
        <v>241</v>
      </c>
      <c r="F168" s="129">
        <f t="shared" si="88"/>
        <v>345434</v>
      </c>
      <c r="G168" s="129"/>
      <c r="H168" s="129">
        <v>345434</v>
      </c>
      <c r="I168" s="129"/>
      <c r="J168" s="129"/>
      <c r="K168" s="129"/>
      <c r="L168" s="129"/>
      <c r="M168" s="129"/>
      <c r="N168" s="129"/>
      <c r="O168" s="129"/>
      <c r="P168" s="129"/>
      <c r="Q168" s="129"/>
      <c r="R168" s="129"/>
      <c r="S168" s="17"/>
    </row>
    <row r="169" spans="1:19" ht="94.5">
      <c r="A169" s="126"/>
      <c r="B169" s="204"/>
      <c r="C169" s="27"/>
      <c r="D169" s="27"/>
      <c r="E169" s="154" t="s">
        <v>242</v>
      </c>
      <c r="F169" s="129">
        <f t="shared" si="88"/>
        <v>50000</v>
      </c>
      <c r="G169" s="129"/>
      <c r="H169" s="129">
        <v>50000</v>
      </c>
      <c r="I169" s="129"/>
      <c r="J169" s="129"/>
      <c r="K169" s="129"/>
      <c r="L169" s="129"/>
      <c r="M169" s="129"/>
      <c r="N169" s="129"/>
      <c r="O169" s="129"/>
      <c r="P169" s="129"/>
      <c r="Q169" s="129"/>
      <c r="R169" s="129"/>
      <c r="S169" s="17"/>
    </row>
    <row r="170" spans="1:19" ht="94.5">
      <c r="A170" s="126"/>
      <c r="B170" s="204"/>
      <c r="C170" s="27"/>
      <c r="D170" s="27"/>
      <c r="E170" s="154" t="s">
        <v>243</v>
      </c>
      <c r="F170" s="129">
        <f t="shared" si="88"/>
        <v>50000</v>
      </c>
      <c r="G170" s="129"/>
      <c r="H170" s="129">
        <v>50000</v>
      </c>
      <c r="I170" s="129"/>
      <c r="J170" s="129"/>
      <c r="K170" s="129"/>
      <c r="L170" s="129"/>
      <c r="M170" s="129"/>
      <c r="N170" s="129"/>
      <c r="O170" s="129"/>
      <c r="P170" s="129"/>
      <c r="Q170" s="129"/>
      <c r="R170" s="129"/>
      <c r="S170" s="17"/>
    </row>
    <row r="171" spans="1:19" ht="94.5">
      <c r="A171" s="126"/>
      <c r="B171" s="204"/>
      <c r="C171" s="27"/>
      <c r="D171" s="27"/>
      <c r="E171" s="154" t="s">
        <v>244</v>
      </c>
      <c r="F171" s="129">
        <f t="shared" si="88"/>
        <v>50000</v>
      </c>
      <c r="G171" s="129"/>
      <c r="H171" s="129">
        <v>50000</v>
      </c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  <c r="S171" s="17"/>
    </row>
    <row r="172" spans="1:19" ht="94.5">
      <c r="A172" s="126"/>
      <c r="B172" s="204"/>
      <c r="C172" s="27"/>
      <c r="D172" s="27"/>
      <c r="E172" s="152" t="s">
        <v>245</v>
      </c>
      <c r="F172" s="129">
        <f t="shared" si="88"/>
        <v>50000</v>
      </c>
      <c r="G172" s="129"/>
      <c r="H172" s="129">
        <v>50000</v>
      </c>
      <c r="I172" s="129"/>
      <c r="J172" s="129"/>
      <c r="K172" s="129"/>
      <c r="L172" s="129"/>
      <c r="M172" s="129"/>
      <c r="N172" s="129"/>
      <c r="O172" s="129"/>
      <c r="P172" s="129"/>
      <c r="Q172" s="129"/>
      <c r="R172" s="129"/>
      <c r="S172" s="17"/>
    </row>
    <row r="173" spans="1:19" ht="47.25">
      <c r="A173" s="126"/>
      <c r="B173" s="204"/>
      <c r="C173" s="27"/>
      <c r="D173" s="27"/>
      <c r="E173" s="154" t="s">
        <v>87</v>
      </c>
      <c r="F173" s="129">
        <f t="shared" si="88"/>
        <v>100000</v>
      </c>
      <c r="G173" s="129"/>
      <c r="H173" s="129">
        <v>100000</v>
      </c>
      <c r="I173" s="129"/>
      <c r="J173" s="129"/>
      <c r="K173" s="129"/>
      <c r="L173" s="129"/>
      <c r="M173" s="129"/>
      <c r="N173" s="129"/>
      <c r="O173" s="129"/>
      <c r="P173" s="129"/>
      <c r="Q173" s="129"/>
      <c r="R173" s="129"/>
      <c r="S173" s="17"/>
    </row>
    <row r="174" spans="1:19">
      <c r="A174" s="126"/>
      <c r="B174" s="204"/>
      <c r="C174" s="27"/>
      <c r="D174" s="27"/>
      <c r="E174" s="8" t="s">
        <v>44</v>
      </c>
      <c r="F174" s="129">
        <f t="shared" ref="F174:R174" si="89">SUM(F175:F187)</f>
        <v>2102418</v>
      </c>
      <c r="G174" s="129">
        <f t="shared" si="89"/>
        <v>0</v>
      </c>
      <c r="H174" s="129">
        <f t="shared" si="89"/>
        <v>2102418</v>
      </c>
      <c r="I174" s="129">
        <f t="shared" si="89"/>
        <v>0</v>
      </c>
      <c r="J174" s="129">
        <f t="shared" si="89"/>
        <v>0</v>
      </c>
      <c r="K174" s="129">
        <f t="shared" si="89"/>
        <v>0</v>
      </c>
      <c r="L174" s="129">
        <f t="shared" si="89"/>
        <v>0</v>
      </c>
      <c r="M174" s="129">
        <f t="shared" si="89"/>
        <v>0</v>
      </c>
      <c r="N174" s="129">
        <f t="shared" si="89"/>
        <v>0</v>
      </c>
      <c r="O174" s="129">
        <f t="shared" si="89"/>
        <v>0</v>
      </c>
      <c r="P174" s="129">
        <f t="shared" si="89"/>
        <v>0</v>
      </c>
      <c r="Q174" s="129">
        <f t="shared" si="89"/>
        <v>0</v>
      </c>
      <c r="R174" s="129">
        <f t="shared" si="89"/>
        <v>0</v>
      </c>
      <c r="S174" s="17"/>
    </row>
    <row r="175" spans="1:19" ht="75">
      <c r="A175" s="126"/>
      <c r="B175" s="204"/>
      <c r="C175" s="27"/>
      <c r="D175" s="27"/>
      <c r="E175" s="25" t="s">
        <v>89</v>
      </c>
      <c r="F175" s="129">
        <f t="shared" ref="F175:F187" si="90">SUM(G175:R175)</f>
        <v>177706</v>
      </c>
      <c r="G175" s="129"/>
      <c r="H175" s="129">
        <v>177706</v>
      </c>
      <c r="I175" s="129"/>
      <c r="J175" s="129"/>
      <c r="K175" s="129"/>
      <c r="L175" s="129"/>
      <c r="M175" s="129"/>
      <c r="N175" s="129"/>
      <c r="O175" s="129"/>
      <c r="P175" s="129"/>
      <c r="Q175" s="129"/>
      <c r="R175" s="129"/>
      <c r="S175" s="17"/>
    </row>
    <row r="176" spans="1:19" ht="75">
      <c r="A176" s="126"/>
      <c r="B176" s="204"/>
      <c r="C176" s="27"/>
      <c r="D176" s="27"/>
      <c r="E176" s="25" t="s">
        <v>90</v>
      </c>
      <c r="F176" s="129">
        <f t="shared" si="90"/>
        <v>135142</v>
      </c>
      <c r="G176" s="129"/>
      <c r="H176" s="129">
        <v>135142</v>
      </c>
      <c r="I176" s="129"/>
      <c r="J176" s="129"/>
      <c r="K176" s="129"/>
      <c r="L176" s="129"/>
      <c r="M176" s="129"/>
      <c r="N176" s="129"/>
      <c r="O176" s="129"/>
      <c r="P176" s="129"/>
      <c r="Q176" s="129"/>
      <c r="R176" s="129"/>
      <c r="S176" s="17"/>
    </row>
    <row r="177" spans="1:19" ht="75">
      <c r="A177" s="126"/>
      <c r="B177" s="204"/>
      <c r="C177" s="27"/>
      <c r="D177" s="27"/>
      <c r="E177" s="25" t="s">
        <v>91</v>
      </c>
      <c r="F177" s="129">
        <f t="shared" si="90"/>
        <v>135160</v>
      </c>
      <c r="G177" s="129"/>
      <c r="H177" s="129">
        <v>135160</v>
      </c>
      <c r="I177" s="129"/>
      <c r="J177" s="129"/>
      <c r="K177" s="129"/>
      <c r="L177" s="129"/>
      <c r="M177" s="129"/>
      <c r="N177" s="129"/>
      <c r="O177" s="129"/>
      <c r="P177" s="129"/>
      <c r="Q177" s="129"/>
      <c r="R177" s="129"/>
      <c r="S177" s="17"/>
    </row>
    <row r="178" spans="1:19" ht="45">
      <c r="A178" s="126"/>
      <c r="B178" s="204"/>
      <c r="C178" s="27"/>
      <c r="D178" s="27"/>
      <c r="E178" s="25" t="s">
        <v>92</v>
      </c>
      <c r="F178" s="129">
        <f t="shared" si="90"/>
        <v>239312</v>
      </c>
      <c r="G178" s="129"/>
      <c r="H178" s="129">
        <v>239312</v>
      </c>
      <c r="I178" s="129"/>
      <c r="J178" s="129"/>
      <c r="K178" s="129"/>
      <c r="L178" s="129"/>
      <c r="M178" s="129"/>
      <c r="N178" s="129"/>
      <c r="O178" s="129"/>
      <c r="P178" s="129"/>
      <c r="Q178" s="129"/>
      <c r="R178" s="129"/>
      <c r="S178" s="17"/>
    </row>
    <row r="179" spans="1:19" ht="45">
      <c r="A179" s="126"/>
      <c r="B179" s="204"/>
      <c r="C179" s="27"/>
      <c r="D179" s="27"/>
      <c r="E179" s="25" t="s">
        <v>93</v>
      </c>
      <c r="F179" s="129">
        <f t="shared" si="90"/>
        <v>245002</v>
      </c>
      <c r="G179" s="129"/>
      <c r="H179" s="129">
        <v>245002</v>
      </c>
      <c r="I179" s="129"/>
      <c r="J179" s="129"/>
      <c r="K179" s="129"/>
      <c r="L179" s="129"/>
      <c r="M179" s="129"/>
      <c r="N179" s="129"/>
      <c r="O179" s="129"/>
      <c r="P179" s="129"/>
      <c r="Q179" s="129"/>
      <c r="R179" s="129"/>
      <c r="S179" s="17"/>
    </row>
    <row r="180" spans="1:19" ht="60">
      <c r="A180" s="126"/>
      <c r="B180" s="204"/>
      <c r="C180" s="27"/>
      <c r="D180" s="27"/>
      <c r="E180" s="26" t="s">
        <v>94</v>
      </c>
      <c r="F180" s="129">
        <f t="shared" si="90"/>
        <v>160027</v>
      </c>
      <c r="G180" s="129"/>
      <c r="H180" s="129">
        <v>160027</v>
      </c>
      <c r="I180" s="129"/>
      <c r="J180" s="129"/>
      <c r="K180" s="129"/>
      <c r="L180" s="129"/>
      <c r="M180" s="129"/>
      <c r="N180" s="129"/>
      <c r="O180" s="129"/>
      <c r="P180" s="129"/>
      <c r="Q180" s="129"/>
      <c r="R180" s="129"/>
      <c r="S180" s="17"/>
    </row>
    <row r="181" spans="1:19" ht="60">
      <c r="A181" s="126"/>
      <c r="B181" s="204"/>
      <c r="C181" s="27"/>
      <c r="D181" s="27"/>
      <c r="E181" s="26" t="s">
        <v>95</v>
      </c>
      <c r="F181" s="129">
        <f t="shared" si="90"/>
        <v>150549</v>
      </c>
      <c r="G181" s="129"/>
      <c r="H181" s="129">
        <v>150549</v>
      </c>
      <c r="I181" s="129"/>
      <c r="J181" s="129"/>
      <c r="K181" s="129"/>
      <c r="L181" s="129"/>
      <c r="M181" s="129"/>
      <c r="N181" s="129"/>
      <c r="O181" s="129"/>
      <c r="P181" s="129"/>
      <c r="Q181" s="129"/>
      <c r="R181" s="129"/>
      <c r="S181" s="17"/>
    </row>
    <row r="182" spans="1:19" ht="60">
      <c r="A182" s="126"/>
      <c r="B182" s="204"/>
      <c r="C182" s="27"/>
      <c r="D182" s="27"/>
      <c r="E182" s="26" t="s">
        <v>96</v>
      </c>
      <c r="F182" s="129">
        <f t="shared" si="90"/>
        <v>156082</v>
      </c>
      <c r="G182" s="129"/>
      <c r="H182" s="129">
        <v>156082</v>
      </c>
      <c r="I182" s="129"/>
      <c r="J182" s="129"/>
      <c r="K182" s="129"/>
      <c r="L182" s="129"/>
      <c r="M182" s="129"/>
      <c r="N182" s="129"/>
      <c r="O182" s="129"/>
      <c r="P182" s="129"/>
      <c r="Q182" s="129"/>
      <c r="R182" s="129"/>
      <c r="S182" s="17"/>
    </row>
    <row r="183" spans="1:19" ht="60">
      <c r="A183" s="126"/>
      <c r="B183" s="204"/>
      <c r="C183" s="27"/>
      <c r="D183" s="27"/>
      <c r="E183" s="26" t="s">
        <v>97</v>
      </c>
      <c r="F183" s="129">
        <f t="shared" si="90"/>
        <v>153586</v>
      </c>
      <c r="G183" s="129"/>
      <c r="H183" s="129">
        <v>153586</v>
      </c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  <c r="S183" s="17"/>
    </row>
    <row r="184" spans="1:19" ht="60">
      <c r="A184" s="126"/>
      <c r="B184" s="204"/>
      <c r="C184" s="27"/>
      <c r="D184" s="27"/>
      <c r="E184" s="26" t="s">
        <v>98</v>
      </c>
      <c r="F184" s="129">
        <f t="shared" si="90"/>
        <v>151065</v>
      </c>
      <c r="G184" s="129"/>
      <c r="H184" s="129">
        <v>151065</v>
      </c>
      <c r="I184" s="129"/>
      <c r="J184" s="129"/>
      <c r="K184" s="129"/>
      <c r="L184" s="129"/>
      <c r="M184" s="129"/>
      <c r="N184" s="129"/>
      <c r="O184" s="129"/>
      <c r="P184" s="129"/>
      <c r="Q184" s="129"/>
      <c r="R184" s="129"/>
      <c r="S184" s="17"/>
    </row>
    <row r="185" spans="1:19" ht="60">
      <c r="A185" s="126"/>
      <c r="B185" s="204"/>
      <c r="C185" s="27"/>
      <c r="D185" s="27"/>
      <c r="E185" s="26" t="s">
        <v>99</v>
      </c>
      <c r="F185" s="129">
        <f t="shared" si="90"/>
        <v>190215</v>
      </c>
      <c r="G185" s="129"/>
      <c r="H185" s="129">
        <v>190215</v>
      </c>
      <c r="I185" s="129"/>
      <c r="J185" s="129"/>
      <c r="K185" s="129"/>
      <c r="L185" s="129"/>
      <c r="M185" s="129"/>
      <c r="N185" s="129"/>
      <c r="O185" s="129"/>
      <c r="P185" s="129"/>
      <c r="Q185" s="129"/>
      <c r="R185" s="129"/>
      <c r="S185" s="17"/>
    </row>
    <row r="186" spans="1:19" ht="60">
      <c r="A186" s="126"/>
      <c r="B186" s="204"/>
      <c r="C186" s="27"/>
      <c r="D186" s="27"/>
      <c r="E186" s="26" t="s">
        <v>100</v>
      </c>
      <c r="F186" s="129">
        <f t="shared" si="90"/>
        <v>109492</v>
      </c>
      <c r="G186" s="129"/>
      <c r="H186" s="129">
        <v>109492</v>
      </c>
      <c r="I186" s="129"/>
      <c r="J186" s="129"/>
      <c r="K186" s="129"/>
      <c r="L186" s="129"/>
      <c r="M186" s="129"/>
      <c r="N186" s="129"/>
      <c r="O186" s="129"/>
      <c r="P186" s="129"/>
      <c r="Q186" s="129"/>
      <c r="R186" s="129"/>
      <c r="S186" s="17"/>
    </row>
    <row r="187" spans="1:19" ht="60">
      <c r="A187" s="126"/>
      <c r="B187" s="204"/>
      <c r="C187" s="27"/>
      <c r="D187" s="27"/>
      <c r="E187" s="26" t="s">
        <v>101</v>
      </c>
      <c r="F187" s="129">
        <f t="shared" si="90"/>
        <v>99080</v>
      </c>
      <c r="G187" s="129"/>
      <c r="H187" s="129">
        <v>99080</v>
      </c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7"/>
    </row>
    <row r="188" spans="1:19" ht="15.75">
      <c r="A188" s="126"/>
      <c r="B188" s="27"/>
      <c r="C188" s="27"/>
      <c r="D188" s="27"/>
      <c r="E188" s="155" t="s">
        <v>24</v>
      </c>
      <c r="F188" s="129">
        <f>SUM(F189)</f>
        <v>39547</v>
      </c>
      <c r="G188" s="129">
        <f t="shared" ref="G188:R188" si="91">SUM(G189)</f>
        <v>0</v>
      </c>
      <c r="H188" s="129">
        <f t="shared" si="91"/>
        <v>39547</v>
      </c>
      <c r="I188" s="129">
        <f t="shared" si="91"/>
        <v>0</v>
      </c>
      <c r="J188" s="129">
        <f t="shared" si="91"/>
        <v>0</v>
      </c>
      <c r="K188" s="129">
        <f t="shared" si="91"/>
        <v>0</v>
      </c>
      <c r="L188" s="129">
        <f t="shared" si="91"/>
        <v>0</v>
      </c>
      <c r="M188" s="129">
        <f t="shared" si="91"/>
        <v>0</v>
      </c>
      <c r="N188" s="129">
        <f t="shared" si="91"/>
        <v>0</v>
      </c>
      <c r="O188" s="129">
        <f t="shared" si="91"/>
        <v>0</v>
      </c>
      <c r="P188" s="129">
        <f t="shared" si="91"/>
        <v>0</v>
      </c>
      <c r="Q188" s="129">
        <f t="shared" si="91"/>
        <v>0</v>
      </c>
      <c r="R188" s="129">
        <f t="shared" si="91"/>
        <v>0</v>
      </c>
      <c r="S188" s="20"/>
    </row>
    <row r="189" spans="1:19" ht="45">
      <c r="A189" s="126"/>
      <c r="B189" s="27"/>
      <c r="C189" s="27"/>
      <c r="D189" s="27"/>
      <c r="E189" s="23" t="s">
        <v>102</v>
      </c>
      <c r="F189" s="129">
        <f>SUM(G189:R189)</f>
        <v>39547</v>
      </c>
      <c r="G189" s="128"/>
      <c r="H189" s="128">
        <v>39547</v>
      </c>
      <c r="I189" s="128"/>
      <c r="J189" s="128"/>
      <c r="K189" s="128"/>
      <c r="L189" s="128"/>
      <c r="M189" s="128"/>
      <c r="N189" s="128"/>
      <c r="O189" s="128"/>
      <c r="P189" s="128"/>
      <c r="Q189" s="128"/>
      <c r="R189" s="128"/>
      <c r="S189" s="20"/>
    </row>
    <row r="190" spans="1:19" ht="31.5">
      <c r="A190" s="126"/>
      <c r="B190" s="27"/>
      <c r="C190" s="27" t="s">
        <v>15</v>
      </c>
      <c r="D190" s="27" t="s">
        <v>15</v>
      </c>
      <c r="E190" s="173" t="s">
        <v>225</v>
      </c>
      <c r="F190" s="129">
        <f t="shared" ref="F190:R190" si="92">F191+F220</f>
        <v>14484049</v>
      </c>
      <c r="G190" s="129">
        <f t="shared" si="92"/>
        <v>0</v>
      </c>
      <c r="H190" s="129">
        <f t="shared" si="92"/>
        <v>13481025</v>
      </c>
      <c r="I190" s="129">
        <f t="shared" si="92"/>
        <v>0</v>
      </c>
      <c r="J190" s="129">
        <f t="shared" si="92"/>
        <v>1003024</v>
      </c>
      <c r="K190" s="129">
        <f t="shared" si="92"/>
        <v>0</v>
      </c>
      <c r="L190" s="129">
        <f t="shared" si="92"/>
        <v>0</v>
      </c>
      <c r="M190" s="129">
        <f t="shared" si="92"/>
        <v>0</v>
      </c>
      <c r="N190" s="129">
        <f t="shared" si="92"/>
        <v>0</v>
      </c>
      <c r="O190" s="129">
        <f t="shared" si="92"/>
        <v>0</v>
      </c>
      <c r="P190" s="129">
        <f t="shared" si="92"/>
        <v>0</v>
      </c>
      <c r="Q190" s="129">
        <f t="shared" si="92"/>
        <v>0</v>
      </c>
      <c r="R190" s="129">
        <f t="shared" si="92"/>
        <v>0</v>
      </c>
      <c r="S190" s="20"/>
    </row>
    <row r="191" spans="1:19" ht="30">
      <c r="A191" s="126"/>
      <c r="B191" s="27" t="s">
        <v>15</v>
      </c>
      <c r="C191" s="27" t="s">
        <v>26</v>
      </c>
      <c r="D191" s="27" t="s">
        <v>15</v>
      </c>
      <c r="E191" s="127" t="s">
        <v>30</v>
      </c>
      <c r="F191" s="128">
        <f>F192</f>
        <v>9827217</v>
      </c>
      <c r="G191" s="128">
        <f t="shared" ref="G191:R191" si="93">G192</f>
        <v>0</v>
      </c>
      <c r="H191" s="128">
        <f t="shared" si="93"/>
        <v>9827217</v>
      </c>
      <c r="I191" s="128">
        <f t="shared" si="93"/>
        <v>0</v>
      </c>
      <c r="J191" s="128">
        <f t="shared" si="93"/>
        <v>0</v>
      </c>
      <c r="K191" s="128">
        <f t="shared" si="93"/>
        <v>0</v>
      </c>
      <c r="L191" s="128">
        <f t="shared" si="93"/>
        <v>0</v>
      </c>
      <c r="M191" s="128">
        <f t="shared" si="93"/>
        <v>0</v>
      </c>
      <c r="N191" s="128">
        <f t="shared" si="93"/>
        <v>0</v>
      </c>
      <c r="O191" s="128">
        <f t="shared" si="93"/>
        <v>0</v>
      </c>
      <c r="P191" s="128">
        <f t="shared" si="93"/>
        <v>0</v>
      </c>
      <c r="Q191" s="128">
        <f t="shared" si="93"/>
        <v>0</v>
      </c>
      <c r="R191" s="128">
        <f t="shared" si="93"/>
        <v>0</v>
      </c>
      <c r="S191" s="6"/>
    </row>
    <row r="192" spans="1:19" ht="30">
      <c r="A192" s="126"/>
      <c r="B192" s="27" t="s">
        <v>15</v>
      </c>
      <c r="C192" s="27" t="s">
        <v>15</v>
      </c>
      <c r="D192" s="27" t="s">
        <v>33</v>
      </c>
      <c r="E192" s="127" t="s">
        <v>34</v>
      </c>
      <c r="F192" s="128">
        <f t="shared" ref="F192:R192" si="94">F193+F210+F214+F216+F218</f>
        <v>9827217</v>
      </c>
      <c r="G192" s="128">
        <f t="shared" si="94"/>
        <v>0</v>
      </c>
      <c r="H192" s="128">
        <f t="shared" si="94"/>
        <v>9827217</v>
      </c>
      <c r="I192" s="128">
        <f t="shared" si="94"/>
        <v>0</v>
      </c>
      <c r="J192" s="128">
        <f t="shared" si="94"/>
        <v>0</v>
      </c>
      <c r="K192" s="128">
        <f t="shared" si="94"/>
        <v>0</v>
      </c>
      <c r="L192" s="128">
        <f t="shared" si="94"/>
        <v>0</v>
      </c>
      <c r="M192" s="128">
        <f t="shared" si="94"/>
        <v>0</v>
      </c>
      <c r="N192" s="128">
        <f t="shared" si="94"/>
        <v>0</v>
      </c>
      <c r="O192" s="128">
        <f t="shared" si="94"/>
        <v>0</v>
      </c>
      <c r="P192" s="128">
        <f t="shared" si="94"/>
        <v>0</v>
      </c>
      <c r="Q192" s="128">
        <f t="shared" si="94"/>
        <v>0</v>
      </c>
      <c r="R192" s="128">
        <f t="shared" si="94"/>
        <v>0</v>
      </c>
      <c r="S192" s="6"/>
    </row>
    <row r="193" spans="1:19">
      <c r="A193" s="126"/>
      <c r="B193" s="198"/>
      <c r="C193" s="198"/>
      <c r="D193" s="198"/>
      <c r="E193" s="8" t="s">
        <v>43</v>
      </c>
      <c r="F193" s="174">
        <f>SUM(F194:F209)</f>
        <v>8851603</v>
      </c>
      <c r="G193" s="174">
        <f t="shared" ref="G193:R193" si="95">SUM(G194:G209)</f>
        <v>0</v>
      </c>
      <c r="H193" s="174">
        <f t="shared" si="95"/>
        <v>8851603</v>
      </c>
      <c r="I193" s="174">
        <f t="shared" si="95"/>
        <v>0</v>
      </c>
      <c r="J193" s="174">
        <f t="shared" si="95"/>
        <v>0</v>
      </c>
      <c r="K193" s="174">
        <f t="shared" si="95"/>
        <v>0</v>
      </c>
      <c r="L193" s="174">
        <f t="shared" si="95"/>
        <v>0</v>
      </c>
      <c r="M193" s="174">
        <f t="shared" si="95"/>
        <v>0</v>
      </c>
      <c r="N193" s="174">
        <f t="shared" si="95"/>
        <v>0</v>
      </c>
      <c r="O193" s="174">
        <f t="shared" si="95"/>
        <v>0</v>
      </c>
      <c r="P193" s="174">
        <f t="shared" si="95"/>
        <v>0</v>
      </c>
      <c r="Q193" s="174">
        <f t="shared" si="95"/>
        <v>0</v>
      </c>
      <c r="R193" s="174">
        <f t="shared" si="95"/>
        <v>0</v>
      </c>
      <c r="S193" s="17"/>
    </row>
    <row r="194" spans="1:19" ht="60">
      <c r="A194" s="175"/>
      <c r="B194" s="205"/>
      <c r="C194" s="176"/>
      <c r="D194" s="176"/>
      <c r="E194" s="28" t="s">
        <v>292</v>
      </c>
      <c r="F194" s="45">
        <f>SUM(G194:R194)</f>
        <v>553704</v>
      </c>
      <c r="G194" s="45">
        <v>0</v>
      </c>
      <c r="H194" s="45">
        <v>553704</v>
      </c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9"/>
    </row>
    <row r="195" spans="1:19" ht="60">
      <c r="A195" s="175"/>
      <c r="B195" s="205"/>
      <c r="C195" s="176"/>
      <c r="D195" s="176"/>
      <c r="E195" s="28" t="s">
        <v>56</v>
      </c>
      <c r="F195" s="45">
        <f t="shared" ref="F195:F200" si="96">SUM(G195:R195)</f>
        <v>451076</v>
      </c>
      <c r="G195" s="45">
        <v>0</v>
      </c>
      <c r="H195" s="45">
        <v>451076</v>
      </c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9"/>
    </row>
    <row r="196" spans="1:19" ht="90">
      <c r="A196" s="175"/>
      <c r="B196" s="205"/>
      <c r="C196" s="176"/>
      <c r="D196" s="176"/>
      <c r="E196" s="51" t="s">
        <v>210</v>
      </c>
      <c r="F196" s="45">
        <f t="shared" si="96"/>
        <v>560335</v>
      </c>
      <c r="G196" s="45">
        <v>0</v>
      </c>
      <c r="H196" s="45">
        <v>560335</v>
      </c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9"/>
    </row>
    <row r="197" spans="1:19" ht="90">
      <c r="A197" s="175"/>
      <c r="B197" s="205"/>
      <c r="C197" s="176"/>
      <c r="D197" s="176"/>
      <c r="E197" s="51" t="s">
        <v>211</v>
      </c>
      <c r="F197" s="45">
        <f t="shared" si="96"/>
        <v>693829</v>
      </c>
      <c r="G197" s="45">
        <v>0</v>
      </c>
      <c r="H197" s="45">
        <v>693829</v>
      </c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9"/>
    </row>
    <row r="198" spans="1:19" ht="90">
      <c r="A198" s="175"/>
      <c r="B198" s="205"/>
      <c r="C198" s="176"/>
      <c r="D198" s="176"/>
      <c r="E198" s="51" t="s">
        <v>57</v>
      </c>
      <c r="F198" s="45">
        <f t="shared" si="96"/>
        <v>102916</v>
      </c>
      <c r="G198" s="45">
        <v>0</v>
      </c>
      <c r="H198" s="45">
        <v>102916</v>
      </c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9"/>
    </row>
    <row r="199" spans="1:19" ht="75">
      <c r="A199" s="175"/>
      <c r="B199" s="205"/>
      <c r="C199" s="176"/>
      <c r="D199" s="176"/>
      <c r="E199" s="51" t="s">
        <v>48</v>
      </c>
      <c r="F199" s="45">
        <f t="shared" si="96"/>
        <v>600000</v>
      </c>
      <c r="G199" s="45">
        <v>0</v>
      </c>
      <c r="H199" s="45">
        <v>600000</v>
      </c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9"/>
    </row>
    <row r="200" spans="1:19" ht="45">
      <c r="A200" s="175"/>
      <c r="B200" s="205"/>
      <c r="C200" s="176"/>
      <c r="D200" s="176"/>
      <c r="E200" s="51" t="s">
        <v>212</v>
      </c>
      <c r="F200" s="45">
        <f t="shared" si="96"/>
        <v>540725</v>
      </c>
      <c r="G200" s="45">
        <v>0</v>
      </c>
      <c r="H200" s="45">
        <v>540725</v>
      </c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9"/>
    </row>
    <row r="201" spans="1:19" ht="60">
      <c r="A201" s="175"/>
      <c r="B201" s="205"/>
      <c r="C201" s="176"/>
      <c r="D201" s="176"/>
      <c r="E201" s="51" t="s">
        <v>149</v>
      </c>
      <c r="F201" s="45">
        <f>SUM(G201:R201)</f>
        <v>198111</v>
      </c>
      <c r="G201" s="45">
        <v>0</v>
      </c>
      <c r="H201" s="45">
        <v>198111</v>
      </c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9"/>
    </row>
    <row r="202" spans="1:19" ht="60">
      <c r="A202" s="175"/>
      <c r="B202" s="205"/>
      <c r="C202" s="176"/>
      <c r="D202" s="176"/>
      <c r="E202" s="51" t="s">
        <v>213</v>
      </c>
      <c r="F202" s="45">
        <f>SUM(G202:R202)</f>
        <v>309142</v>
      </c>
      <c r="G202" s="45">
        <v>0</v>
      </c>
      <c r="H202" s="45">
        <v>309142</v>
      </c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9"/>
    </row>
    <row r="203" spans="1:19" ht="60">
      <c r="A203" s="175"/>
      <c r="B203" s="205"/>
      <c r="C203" s="176"/>
      <c r="D203" s="176"/>
      <c r="E203" s="23" t="s">
        <v>214</v>
      </c>
      <c r="F203" s="45">
        <f>SUM(G203:R203)</f>
        <v>100743</v>
      </c>
      <c r="G203" s="45">
        <v>0</v>
      </c>
      <c r="H203" s="45">
        <v>100743</v>
      </c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9"/>
    </row>
    <row r="204" spans="1:19" ht="60">
      <c r="A204" s="175"/>
      <c r="B204" s="205"/>
      <c r="C204" s="176"/>
      <c r="D204" s="176"/>
      <c r="E204" s="23" t="s">
        <v>215</v>
      </c>
      <c r="F204" s="45">
        <f>SUM(G204:R204)</f>
        <v>500000</v>
      </c>
      <c r="G204" s="45">
        <v>0</v>
      </c>
      <c r="H204" s="45">
        <v>500000</v>
      </c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9"/>
    </row>
    <row r="205" spans="1:19" ht="60">
      <c r="A205" s="53"/>
      <c r="B205" s="53"/>
      <c r="C205" s="53"/>
      <c r="D205" s="53"/>
      <c r="E205" s="177" t="s">
        <v>46</v>
      </c>
      <c r="F205" s="57">
        <f>SUM(G205:R205)</f>
        <v>50000</v>
      </c>
      <c r="G205" s="54">
        <v>0</v>
      </c>
      <c r="H205" s="54">
        <v>50000</v>
      </c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5"/>
    </row>
    <row r="206" spans="1:19" ht="60">
      <c r="A206" s="53"/>
      <c r="B206" s="53"/>
      <c r="C206" s="53"/>
      <c r="D206" s="53"/>
      <c r="E206" s="179" t="s">
        <v>136</v>
      </c>
      <c r="F206" s="57">
        <f t="shared" ref="F206:F209" si="97">SUM(G206:R206)</f>
        <v>2055358</v>
      </c>
      <c r="G206" s="54">
        <v>0</v>
      </c>
      <c r="H206" s="54">
        <v>2055358</v>
      </c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5"/>
    </row>
    <row r="207" spans="1:19" ht="75">
      <c r="A207" s="53"/>
      <c r="B207" s="53"/>
      <c r="C207" s="53"/>
      <c r="D207" s="53"/>
      <c r="E207" s="180" t="s">
        <v>218</v>
      </c>
      <c r="F207" s="57">
        <f t="shared" si="97"/>
        <v>1026468</v>
      </c>
      <c r="G207" s="54">
        <v>0</v>
      </c>
      <c r="H207" s="54">
        <v>1026468</v>
      </c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5"/>
    </row>
    <row r="208" spans="1:19" ht="75">
      <c r="A208" s="53"/>
      <c r="B208" s="53"/>
      <c r="C208" s="53"/>
      <c r="D208" s="53"/>
      <c r="E208" s="180" t="s">
        <v>219</v>
      </c>
      <c r="F208" s="57">
        <f t="shared" si="97"/>
        <v>978444</v>
      </c>
      <c r="G208" s="54">
        <v>0</v>
      </c>
      <c r="H208" s="54">
        <v>978444</v>
      </c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5"/>
    </row>
    <row r="209" spans="1:19" ht="60">
      <c r="A209" s="53"/>
      <c r="B209" s="53"/>
      <c r="C209" s="53"/>
      <c r="D209" s="53"/>
      <c r="E209" s="180" t="s">
        <v>49</v>
      </c>
      <c r="F209" s="57">
        <f t="shared" si="97"/>
        <v>130752</v>
      </c>
      <c r="G209" s="54">
        <v>0</v>
      </c>
      <c r="H209" s="54">
        <v>130752</v>
      </c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5"/>
    </row>
    <row r="210" spans="1:19">
      <c r="A210" s="175"/>
      <c r="B210" s="205"/>
      <c r="C210" s="176"/>
      <c r="D210" s="176"/>
      <c r="E210" s="181" t="s">
        <v>44</v>
      </c>
      <c r="F210" s="45">
        <f>SUM(F211:F213)</f>
        <v>687537</v>
      </c>
      <c r="G210" s="45">
        <f t="shared" ref="G210:R210" si="98">SUM(G211:G213)</f>
        <v>0</v>
      </c>
      <c r="H210" s="45">
        <f t="shared" si="98"/>
        <v>687537</v>
      </c>
      <c r="I210" s="45">
        <f t="shared" si="98"/>
        <v>0</v>
      </c>
      <c r="J210" s="45">
        <f t="shared" si="98"/>
        <v>0</v>
      </c>
      <c r="K210" s="45">
        <f t="shared" si="98"/>
        <v>0</v>
      </c>
      <c r="L210" s="45">
        <f t="shared" si="98"/>
        <v>0</v>
      </c>
      <c r="M210" s="45">
        <f t="shared" si="98"/>
        <v>0</v>
      </c>
      <c r="N210" s="45">
        <f t="shared" si="98"/>
        <v>0</v>
      </c>
      <c r="O210" s="45">
        <f t="shared" si="98"/>
        <v>0</v>
      </c>
      <c r="P210" s="45">
        <f t="shared" si="98"/>
        <v>0</v>
      </c>
      <c r="Q210" s="45">
        <f t="shared" si="98"/>
        <v>0</v>
      </c>
      <c r="R210" s="45">
        <f t="shared" si="98"/>
        <v>0</v>
      </c>
      <c r="S210" s="49"/>
    </row>
    <row r="211" spans="1:19" ht="30">
      <c r="A211" s="175"/>
      <c r="B211" s="205"/>
      <c r="C211" s="176"/>
      <c r="D211" s="176"/>
      <c r="E211" s="51" t="s">
        <v>72</v>
      </c>
      <c r="F211" s="45">
        <f t="shared" ref="F211:F212" si="99">SUM(G211:R211)</f>
        <v>500000</v>
      </c>
      <c r="G211" s="45">
        <v>0</v>
      </c>
      <c r="H211" s="45">
        <v>500000</v>
      </c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9"/>
    </row>
    <row r="212" spans="1:19" ht="45">
      <c r="A212" s="175"/>
      <c r="B212" s="205"/>
      <c r="C212" s="176"/>
      <c r="D212" s="176"/>
      <c r="E212" s="51" t="s">
        <v>58</v>
      </c>
      <c r="F212" s="45">
        <f t="shared" si="99"/>
        <v>131226</v>
      </c>
      <c r="G212" s="45">
        <v>0</v>
      </c>
      <c r="H212" s="45">
        <v>131226</v>
      </c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9"/>
    </row>
    <row r="213" spans="1:19" ht="60">
      <c r="A213" s="175"/>
      <c r="B213" s="205"/>
      <c r="C213" s="176"/>
      <c r="D213" s="176"/>
      <c r="E213" s="51" t="s">
        <v>217</v>
      </c>
      <c r="F213" s="45">
        <f>SUM(G213:R213)</f>
        <v>56311</v>
      </c>
      <c r="G213" s="45">
        <v>0</v>
      </c>
      <c r="H213" s="45">
        <v>56311</v>
      </c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9"/>
    </row>
    <row r="214" spans="1:19">
      <c r="A214" s="175"/>
      <c r="B214" s="205"/>
      <c r="C214" s="176"/>
      <c r="D214" s="176"/>
      <c r="E214" s="182" t="s">
        <v>24</v>
      </c>
      <c r="F214" s="45">
        <f>F215</f>
        <v>130771</v>
      </c>
      <c r="G214" s="45">
        <f t="shared" ref="G214:R214" si="100">G215</f>
        <v>0</v>
      </c>
      <c r="H214" s="45">
        <f t="shared" si="100"/>
        <v>130771</v>
      </c>
      <c r="I214" s="45">
        <f t="shared" si="100"/>
        <v>0</v>
      </c>
      <c r="J214" s="45">
        <f t="shared" si="100"/>
        <v>0</v>
      </c>
      <c r="K214" s="45">
        <f t="shared" si="100"/>
        <v>0</v>
      </c>
      <c r="L214" s="45">
        <f t="shared" si="100"/>
        <v>0</v>
      </c>
      <c r="M214" s="45">
        <f t="shared" si="100"/>
        <v>0</v>
      </c>
      <c r="N214" s="45">
        <f t="shared" si="100"/>
        <v>0</v>
      </c>
      <c r="O214" s="45">
        <f t="shared" si="100"/>
        <v>0</v>
      </c>
      <c r="P214" s="45">
        <f t="shared" si="100"/>
        <v>0</v>
      </c>
      <c r="Q214" s="45">
        <f t="shared" si="100"/>
        <v>0</v>
      </c>
      <c r="R214" s="45">
        <f t="shared" si="100"/>
        <v>0</v>
      </c>
      <c r="S214" s="49"/>
    </row>
    <row r="215" spans="1:19" ht="60">
      <c r="A215" s="175"/>
      <c r="B215" s="205"/>
      <c r="C215" s="176"/>
      <c r="D215" s="176"/>
      <c r="E215" s="23" t="s">
        <v>216</v>
      </c>
      <c r="F215" s="45">
        <f t="shared" ref="F215" si="101">SUM(G215:R215)</f>
        <v>130771</v>
      </c>
      <c r="G215" s="45">
        <v>0</v>
      </c>
      <c r="H215" s="45">
        <v>130771</v>
      </c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9"/>
    </row>
    <row r="216" spans="1:19">
      <c r="A216" s="175"/>
      <c r="B216" s="205"/>
      <c r="C216" s="176"/>
      <c r="D216" s="176"/>
      <c r="E216" s="181" t="s">
        <v>25</v>
      </c>
      <c r="F216" s="45">
        <f>F217</f>
        <v>105282</v>
      </c>
      <c r="G216" s="45">
        <f t="shared" ref="G216:R216" si="102">G217</f>
        <v>0</v>
      </c>
      <c r="H216" s="45">
        <f t="shared" si="102"/>
        <v>105282</v>
      </c>
      <c r="I216" s="45">
        <f t="shared" si="102"/>
        <v>0</v>
      </c>
      <c r="J216" s="45">
        <f t="shared" si="102"/>
        <v>0</v>
      </c>
      <c r="K216" s="45">
        <f t="shared" si="102"/>
        <v>0</v>
      </c>
      <c r="L216" s="45">
        <f t="shared" si="102"/>
        <v>0</v>
      </c>
      <c r="M216" s="45">
        <f t="shared" si="102"/>
        <v>0</v>
      </c>
      <c r="N216" s="45">
        <f t="shared" si="102"/>
        <v>0</v>
      </c>
      <c r="O216" s="45">
        <f t="shared" si="102"/>
        <v>0</v>
      </c>
      <c r="P216" s="45">
        <f t="shared" si="102"/>
        <v>0</v>
      </c>
      <c r="Q216" s="45">
        <f t="shared" si="102"/>
        <v>0</v>
      </c>
      <c r="R216" s="45">
        <f t="shared" si="102"/>
        <v>0</v>
      </c>
      <c r="S216" s="49"/>
    </row>
    <row r="217" spans="1:19" ht="60">
      <c r="A217" s="175"/>
      <c r="B217" s="205"/>
      <c r="C217" s="176"/>
      <c r="D217" s="176"/>
      <c r="E217" s="51" t="s">
        <v>66</v>
      </c>
      <c r="F217" s="45">
        <f t="shared" ref="F217" si="103">SUM(G217:R217)</f>
        <v>105282</v>
      </c>
      <c r="G217" s="45">
        <v>0</v>
      </c>
      <c r="H217" s="45">
        <v>105282</v>
      </c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9"/>
    </row>
    <row r="218" spans="1:19">
      <c r="A218" s="175"/>
      <c r="B218" s="205"/>
      <c r="C218" s="176"/>
      <c r="D218" s="176"/>
      <c r="E218" s="182" t="s">
        <v>18</v>
      </c>
      <c r="F218" s="57">
        <f>F219</f>
        <v>52024</v>
      </c>
      <c r="G218" s="57">
        <f t="shared" ref="G218:R218" si="104">G219</f>
        <v>0</v>
      </c>
      <c r="H218" s="57">
        <f t="shared" si="104"/>
        <v>52024</v>
      </c>
      <c r="I218" s="57">
        <f t="shared" si="104"/>
        <v>0</v>
      </c>
      <c r="J218" s="57">
        <f t="shared" si="104"/>
        <v>0</v>
      </c>
      <c r="K218" s="57">
        <f t="shared" si="104"/>
        <v>0</v>
      </c>
      <c r="L218" s="57">
        <f t="shared" si="104"/>
        <v>0</v>
      </c>
      <c r="M218" s="57">
        <f t="shared" si="104"/>
        <v>0</v>
      </c>
      <c r="N218" s="57">
        <f t="shared" si="104"/>
        <v>0</v>
      </c>
      <c r="O218" s="57">
        <f t="shared" si="104"/>
        <v>0</v>
      </c>
      <c r="P218" s="57">
        <f t="shared" si="104"/>
        <v>0</v>
      </c>
      <c r="Q218" s="57">
        <f t="shared" si="104"/>
        <v>0</v>
      </c>
      <c r="R218" s="57">
        <f t="shared" si="104"/>
        <v>0</v>
      </c>
      <c r="S218" s="49"/>
    </row>
    <row r="219" spans="1:19" ht="60">
      <c r="A219" s="58"/>
      <c r="B219" s="58"/>
      <c r="C219" s="58"/>
      <c r="D219" s="58"/>
      <c r="E219" s="162" t="s">
        <v>220</v>
      </c>
      <c r="F219" s="178">
        <f t="shared" ref="F219" si="105">SUM(G219:R219)</f>
        <v>52024</v>
      </c>
      <c r="G219" s="44">
        <v>0</v>
      </c>
      <c r="H219" s="44">
        <v>52024</v>
      </c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38"/>
    </row>
    <row r="220" spans="1:19" ht="15.75">
      <c r="A220" s="126"/>
      <c r="B220" s="203"/>
      <c r="C220" s="27" t="s">
        <v>17</v>
      </c>
      <c r="D220" s="27" t="s">
        <v>15</v>
      </c>
      <c r="E220" s="138" t="s">
        <v>27</v>
      </c>
      <c r="F220" s="129">
        <f>F221</f>
        <v>4656832</v>
      </c>
      <c r="G220" s="129">
        <f t="shared" ref="G220:R220" si="106">G221</f>
        <v>0</v>
      </c>
      <c r="H220" s="129">
        <f t="shared" si="106"/>
        <v>3653808</v>
      </c>
      <c r="I220" s="129">
        <f t="shared" si="106"/>
        <v>0</v>
      </c>
      <c r="J220" s="129">
        <f t="shared" si="106"/>
        <v>1003024</v>
      </c>
      <c r="K220" s="129">
        <f t="shared" si="106"/>
        <v>0</v>
      </c>
      <c r="L220" s="129">
        <f t="shared" si="106"/>
        <v>0</v>
      </c>
      <c r="M220" s="129">
        <f t="shared" si="106"/>
        <v>0</v>
      </c>
      <c r="N220" s="129">
        <f t="shared" si="106"/>
        <v>0</v>
      </c>
      <c r="O220" s="129">
        <f t="shared" si="106"/>
        <v>0</v>
      </c>
      <c r="P220" s="129">
        <f t="shared" si="106"/>
        <v>0</v>
      </c>
      <c r="Q220" s="129">
        <f t="shared" si="106"/>
        <v>0</v>
      </c>
      <c r="R220" s="129">
        <f t="shared" si="106"/>
        <v>0</v>
      </c>
      <c r="S220" s="20"/>
    </row>
    <row r="221" spans="1:19" ht="30">
      <c r="A221" s="126"/>
      <c r="B221" s="203"/>
      <c r="C221" s="27" t="s">
        <v>15</v>
      </c>
      <c r="D221" s="27" t="s">
        <v>33</v>
      </c>
      <c r="E221" s="127" t="s">
        <v>34</v>
      </c>
      <c r="F221" s="129">
        <f>SUM(F222+F264+F268+F270+F274+F276+F281+F283)</f>
        <v>4656832</v>
      </c>
      <c r="G221" s="129">
        <f t="shared" ref="G221:R221" si="107">SUM(G222+G264+G268+G270+G274+G276+G281+G283)</f>
        <v>0</v>
      </c>
      <c r="H221" s="129">
        <f t="shared" si="107"/>
        <v>3653808</v>
      </c>
      <c r="I221" s="129">
        <f t="shared" si="107"/>
        <v>0</v>
      </c>
      <c r="J221" s="129">
        <f t="shared" si="107"/>
        <v>1003024</v>
      </c>
      <c r="K221" s="129">
        <f t="shared" si="107"/>
        <v>0</v>
      </c>
      <c r="L221" s="129">
        <f t="shared" si="107"/>
        <v>0</v>
      </c>
      <c r="M221" s="129">
        <f t="shared" si="107"/>
        <v>0</v>
      </c>
      <c r="N221" s="129">
        <f t="shared" si="107"/>
        <v>0</v>
      </c>
      <c r="O221" s="129">
        <f t="shared" si="107"/>
        <v>0</v>
      </c>
      <c r="P221" s="129">
        <f t="shared" si="107"/>
        <v>0</v>
      </c>
      <c r="Q221" s="129">
        <f t="shared" si="107"/>
        <v>0</v>
      </c>
      <c r="R221" s="129">
        <f t="shared" si="107"/>
        <v>0</v>
      </c>
      <c r="S221" s="20"/>
    </row>
    <row r="222" spans="1:19" ht="15.75">
      <c r="A222" s="126"/>
      <c r="B222" s="203"/>
      <c r="C222" s="27"/>
      <c r="D222" s="27"/>
      <c r="E222" s="8" t="s">
        <v>43</v>
      </c>
      <c r="F222" s="129">
        <f>SUM(F223:F263)</f>
        <v>3309027</v>
      </c>
      <c r="G222" s="129">
        <f t="shared" ref="G222:R222" si="108">SUM(G223:G263)</f>
        <v>0</v>
      </c>
      <c r="H222" s="129">
        <f t="shared" si="108"/>
        <v>3309027</v>
      </c>
      <c r="I222" s="129">
        <f t="shared" si="108"/>
        <v>0</v>
      </c>
      <c r="J222" s="129">
        <f t="shared" si="108"/>
        <v>0</v>
      </c>
      <c r="K222" s="129">
        <f t="shared" si="108"/>
        <v>0</v>
      </c>
      <c r="L222" s="129">
        <f t="shared" si="108"/>
        <v>0</v>
      </c>
      <c r="M222" s="129">
        <f t="shared" si="108"/>
        <v>0</v>
      </c>
      <c r="N222" s="129">
        <f t="shared" si="108"/>
        <v>0</v>
      </c>
      <c r="O222" s="129">
        <f t="shared" si="108"/>
        <v>0</v>
      </c>
      <c r="P222" s="129">
        <f t="shared" si="108"/>
        <v>0</v>
      </c>
      <c r="Q222" s="129">
        <f t="shared" si="108"/>
        <v>0</v>
      </c>
      <c r="R222" s="129">
        <f t="shared" si="108"/>
        <v>0</v>
      </c>
      <c r="S222" s="20"/>
    </row>
    <row r="223" spans="1:19" ht="110.25">
      <c r="A223" s="126"/>
      <c r="B223" s="203"/>
      <c r="C223" s="27"/>
      <c r="D223" s="27"/>
      <c r="E223" s="152" t="s">
        <v>134</v>
      </c>
      <c r="F223" s="129">
        <f>SUM(G223:R223)</f>
        <v>29661</v>
      </c>
      <c r="G223" s="129"/>
      <c r="H223" s="129">
        <v>29661</v>
      </c>
      <c r="I223" s="129"/>
      <c r="J223" s="129"/>
      <c r="K223" s="129"/>
      <c r="L223" s="129"/>
      <c r="M223" s="129"/>
      <c r="N223" s="129"/>
      <c r="O223" s="129"/>
      <c r="P223" s="129"/>
      <c r="Q223" s="129"/>
      <c r="R223" s="129"/>
      <c r="S223" s="20"/>
    </row>
    <row r="224" spans="1:19" ht="47.25">
      <c r="A224" s="126"/>
      <c r="B224" s="203"/>
      <c r="C224" s="27"/>
      <c r="D224" s="27"/>
      <c r="E224" s="152" t="s">
        <v>135</v>
      </c>
      <c r="F224" s="129">
        <f t="shared" ref="F224:F231" si="109">SUM(G224:R224)</f>
        <v>333921</v>
      </c>
      <c r="G224" s="129"/>
      <c r="H224" s="129">
        <v>333921</v>
      </c>
      <c r="I224" s="129"/>
      <c r="J224" s="129"/>
      <c r="K224" s="129"/>
      <c r="L224" s="129"/>
      <c r="M224" s="129"/>
      <c r="N224" s="129"/>
      <c r="O224" s="129"/>
      <c r="P224" s="129"/>
      <c r="Q224" s="129"/>
      <c r="R224" s="129"/>
      <c r="S224" s="20"/>
    </row>
    <row r="225" spans="1:19" ht="78.75">
      <c r="A225" s="126"/>
      <c r="B225" s="203"/>
      <c r="C225" s="27"/>
      <c r="D225" s="27"/>
      <c r="E225" s="152" t="s">
        <v>136</v>
      </c>
      <c r="F225" s="129">
        <f t="shared" si="109"/>
        <v>278857</v>
      </c>
      <c r="G225" s="129"/>
      <c r="H225" s="129">
        <v>278857</v>
      </c>
      <c r="I225" s="129"/>
      <c r="J225" s="129"/>
      <c r="K225" s="129"/>
      <c r="L225" s="129"/>
      <c r="M225" s="129"/>
      <c r="N225" s="129"/>
      <c r="O225" s="129"/>
      <c r="P225" s="129"/>
      <c r="Q225" s="129"/>
      <c r="R225" s="129"/>
      <c r="S225" s="20"/>
    </row>
    <row r="226" spans="1:19" ht="63">
      <c r="A226" s="126"/>
      <c r="B226" s="203"/>
      <c r="C226" s="27"/>
      <c r="D226" s="27"/>
      <c r="E226" s="152" t="s">
        <v>137</v>
      </c>
      <c r="F226" s="129">
        <f t="shared" si="109"/>
        <v>664263</v>
      </c>
      <c r="G226" s="129"/>
      <c r="H226" s="129">
        <v>664263</v>
      </c>
      <c r="I226" s="129"/>
      <c r="J226" s="129"/>
      <c r="K226" s="129"/>
      <c r="L226" s="129"/>
      <c r="M226" s="129"/>
      <c r="N226" s="129"/>
      <c r="O226" s="129"/>
      <c r="P226" s="129"/>
      <c r="Q226" s="129"/>
      <c r="R226" s="129"/>
      <c r="S226" s="20"/>
    </row>
    <row r="227" spans="1:19" ht="78.75">
      <c r="A227" s="126"/>
      <c r="B227" s="203"/>
      <c r="C227" s="27"/>
      <c r="D227" s="27"/>
      <c r="E227" s="152" t="s">
        <v>138</v>
      </c>
      <c r="F227" s="129">
        <f t="shared" si="109"/>
        <v>37787</v>
      </c>
      <c r="G227" s="129"/>
      <c r="H227" s="129">
        <v>37787</v>
      </c>
      <c r="I227" s="129"/>
      <c r="J227" s="129"/>
      <c r="K227" s="129"/>
      <c r="L227" s="129"/>
      <c r="M227" s="129"/>
      <c r="N227" s="129"/>
      <c r="O227" s="129"/>
      <c r="P227" s="129"/>
      <c r="Q227" s="129"/>
      <c r="R227" s="129"/>
      <c r="S227" s="20"/>
    </row>
    <row r="228" spans="1:19" ht="126">
      <c r="A228" s="126"/>
      <c r="B228" s="203"/>
      <c r="C228" s="27"/>
      <c r="D228" s="27"/>
      <c r="E228" s="152" t="s">
        <v>139</v>
      </c>
      <c r="F228" s="129">
        <f t="shared" si="109"/>
        <v>16394</v>
      </c>
      <c r="G228" s="129"/>
      <c r="H228" s="129">
        <v>16394</v>
      </c>
      <c r="I228" s="129"/>
      <c r="J228" s="129"/>
      <c r="K228" s="129"/>
      <c r="L228" s="129"/>
      <c r="M228" s="129"/>
      <c r="N228" s="129"/>
      <c r="O228" s="129"/>
      <c r="P228" s="129"/>
      <c r="Q228" s="129"/>
      <c r="R228" s="129"/>
      <c r="S228" s="20"/>
    </row>
    <row r="229" spans="1:19" ht="126">
      <c r="A229" s="126"/>
      <c r="B229" s="203"/>
      <c r="C229" s="27"/>
      <c r="D229" s="27"/>
      <c r="E229" s="152" t="s">
        <v>140</v>
      </c>
      <c r="F229" s="129">
        <f t="shared" si="109"/>
        <v>128872</v>
      </c>
      <c r="G229" s="129"/>
      <c r="H229" s="129">
        <v>128872</v>
      </c>
      <c r="I229" s="129"/>
      <c r="J229" s="129"/>
      <c r="K229" s="129"/>
      <c r="L229" s="129"/>
      <c r="M229" s="129"/>
      <c r="N229" s="129"/>
      <c r="O229" s="129"/>
      <c r="P229" s="129"/>
      <c r="Q229" s="129"/>
      <c r="R229" s="129"/>
      <c r="S229" s="20"/>
    </row>
    <row r="230" spans="1:19" ht="78.75">
      <c r="A230" s="126"/>
      <c r="B230" s="203"/>
      <c r="C230" s="27"/>
      <c r="D230" s="27"/>
      <c r="E230" s="152" t="s">
        <v>47</v>
      </c>
      <c r="F230" s="129">
        <f t="shared" si="109"/>
        <v>65197</v>
      </c>
      <c r="G230" s="129"/>
      <c r="H230" s="129">
        <v>65197</v>
      </c>
      <c r="I230" s="129"/>
      <c r="J230" s="129"/>
      <c r="K230" s="129"/>
      <c r="L230" s="129"/>
      <c r="M230" s="129"/>
      <c r="N230" s="129"/>
      <c r="O230" s="129"/>
      <c r="P230" s="129"/>
      <c r="Q230" s="129"/>
      <c r="R230" s="129"/>
      <c r="S230" s="20"/>
    </row>
    <row r="231" spans="1:19" ht="94.5">
      <c r="A231" s="126"/>
      <c r="B231" s="203"/>
      <c r="C231" s="27"/>
      <c r="D231" s="27"/>
      <c r="E231" s="152" t="s">
        <v>141</v>
      </c>
      <c r="F231" s="129">
        <f t="shared" si="109"/>
        <v>120069</v>
      </c>
      <c r="G231" s="129"/>
      <c r="H231" s="129">
        <v>120069</v>
      </c>
      <c r="I231" s="20"/>
      <c r="J231" s="129"/>
      <c r="K231" s="129"/>
      <c r="L231" s="129"/>
      <c r="M231" s="129"/>
      <c r="N231" s="129"/>
      <c r="O231" s="129"/>
      <c r="P231" s="129"/>
      <c r="Q231" s="129"/>
      <c r="R231" s="129"/>
      <c r="S231" s="20"/>
    </row>
    <row r="232" spans="1:19" ht="78.75">
      <c r="A232" s="126"/>
      <c r="B232" s="203"/>
      <c r="C232" s="27"/>
      <c r="D232" s="27"/>
      <c r="E232" s="152" t="s">
        <v>142</v>
      </c>
      <c r="F232" s="129">
        <f t="shared" ref="F232:F238" si="110">SUM(G232:Q232)</f>
        <v>57797</v>
      </c>
      <c r="G232" s="129"/>
      <c r="H232" s="129">
        <v>57797</v>
      </c>
      <c r="I232" s="129"/>
      <c r="J232" s="129"/>
      <c r="K232" s="129"/>
      <c r="L232" s="129"/>
      <c r="M232" s="129"/>
      <c r="N232" s="129"/>
      <c r="O232" s="129"/>
      <c r="P232" s="129"/>
      <c r="Q232" s="129"/>
      <c r="R232" s="183"/>
      <c r="S232" s="20"/>
    </row>
    <row r="233" spans="1:19" ht="94.5">
      <c r="A233" s="126"/>
      <c r="B233" s="203"/>
      <c r="C233" s="27"/>
      <c r="D233" s="27"/>
      <c r="E233" s="152" t="s">
        <v>143</v>
      </c>
      <c r="F233" s="129">
        <f t="shared" si="110"/>
        <v>50313</v>
      </c>
      <c r="G233" s="129"/>
      <c r="H233" s="129">
        <v>50313</v>
      </c>
      <c r="I233" s="129"/>
      <c r="J233" s="129"/>
      <c r="K233" s="129"/>
      <c r="L233" s="129"/>
      <c r="M233" s="129"/>
      <c r="N233" s="129"/>
      <c r="O233" s="129"/>
      <c r="P233" s="129"/>
      <c r="Q233" s="129"/>
      <c r="R233" s="183"/>
      <c r="S233" s="20"/>
    </row>
    <row r="234" spans="1:19" ht="63">
      <c r="A234" s="126"/>
      <c r="B234" s="203"/>
      <c r="C234" s="27"/>
      <c r="D234" s="27"/>
      <c r="E234" s="152" t="s">
        <v>49</v>
      </c>
      <c r="F234" s="129">
        <f t="shared" si="110"/>
        <v>25199</v>
      </c>
      <c r="G234" s="129"/>
      <c r="H234" s="129">
        <v>25199</v>
      </c>
      <c r="I234" s="129"/>
      <c r="J234" s="129"/>
      <c r="K234" s="129"/>
      <c r="L234" s="129"/>
      <c r="M234" s="129"/>
      <c r="N234" s="129"/>
      <c r="O234" s="129"/>
      <c r="P234" s="129"/>
      <c r="Q234" s="129"/>
      <c r="R234" s="183"/>
      <c r="S234" s="20"/>
    </row>
    <row r="235" spans="1:19" ht="78.75">
      <c r="A235" s="126"/>
      <c r="B235" s="203"/>
      <c r="C235" s="27"/>
      <c r="D235" s="27"/>
      <c r="E235" s="152" t="s">
        <v>144</v>
      </c>
      <c r="F235" s="129">
        <f t="shared" si="110"/>
        <v>4284</v>
      </c>
      <c r="G235" s="129"/>
      <c r="H235" s="129">
        <v>4284</v>
      </c>
      <c r="I235" s="129"/>
      <c r="J235" s="129"/>
      <c r="K235" s="129"/>
      <c r="L235" s="129"/>
      <c r="M235" s="129"/>
      <c r="N235" s="129"/>
      <c r="O235" s="129"/>
      <c r="P235" s="129"/>
      <c r="Q235" s="129"/>
      <c r="R235" s="183"/>
      <c r="S235" s="20"/>
    </row>
    <row r="236" spans="1:19" ht="78.75">
      <c r="A236" s="126"/>
      <c r="B236" s="203"/>
      <c r="C236" s="27"/>
      <c r="D236" s="27"/>
      <c r="E236" s="152" t="s">
        <v>145</v>
      </c>
      <c r="F236" s="129">
        <f t="shared" si="110"/>
        <v>40657</v>
      </c>
      <c r="G236" s="129"/>
      <c r="H236" s="129">
        <v>40657</v>
      </c>
      <c r="I236" s="129"/>
      <c r="J236" s="129"/>
      <c r="K236" s="129"/>
      <c r="L236" s="129"/>
      <c r="M236" s="129"/>
      <c r="N236" s="129"/>
      <c r="O236" s="129"/>
      <c r="P236" s="129"/>
      <c r="Q236" s="129"/>
      <c r="R236" s="183"/>
      <c r="S236" s="20"/>
    </row>
    <row r="237" spans="1:19" ht="63">
      <c r="A237" s="126"/>
      <c r="B237" s="203"/>
      <c r="C237" s="27"/>
      <c r="D237" s="27"/>
      <c r="E237" s="152" t="s">
        <v>146</v>
      </c>
      <c r="F237" s="129">
        <f t="shared" si="110"/>
        <v>50000</v>
      </c>
      <c r="G237" s="129"/>
      <c r="H237" s="129">
        <v>50000</v>
      </c>
      <c r="I237" s="129"/>
      <c r="J237" s="129"/>
      <c r="K237" s="129"/>
      <c r="L237" s="129"/>
      <c r="M237" s="129"/>
      <c r="N237" s="129"/>
      <c r="O237" s="129"/>
      <c r="P237" s="129"/>
      <c r="Q237" s="129"/>
      <c r="R237" s="183"/>
      <c r="S237" s="20"/>
    </row>
    <row r="238" spans="1:19" ht="78.75">
      <c r="A238" s="126"/>
      <c r="B238" s="203"/>
      <c r="C238" s="27"/>
      <c r="D238" s="27"/>
      <c r="E238" s="152" t="s">
        <v>147</v>
      </c>
      <c r="F238" s="129">
        <f t="shared" si="110"/>
        <v>102367</v>
      </c>
      <c r="G238" s="129"/>
      <c r="H238" s="129">
        <v>102367</v>
      </c>
      <c r="I238" s="129"/>
      <c r="J238" s="129"/>
      <c r="K238" s="129"/>
      <c r="L238" s="129"/>
      <c r="M238" s="129"/>
      <c r="N238" s="129"/>
      <c r="O238" s="129"/>
      <c r="P238" s="129"/>
      <c r="Q238" s="129"/>
      <c r="R238" s="183"/>
      <c r="S238" s="20"/>
    </row>
    <row r="239" spans="1:19" ht="78.75">
      <c r="A239" s="126"/>
      <c r="B239" s="203"/>
      <c r="C239" s="27"/>
      <c r="D239" s="27"/>
      <c r="E239" s="152" t="s">
        <v>148</v>
      </c>
      <c r="F239" s="129">
        <f t="shared" ref="F239:F263" si="111">SUM(G239:R239)</f>
        <v>68595</v>
      </c>
      <c r="G239" s="129"/>
      <c r="H239" s="129">
        <v>68595</v>
      </c>
      <c r="I239" s="129"/>
      <c r="J239" s="129"/>
      <c r="K239" s="129"/>
      <c r="L239" s="129"/>
      <c r="M239" s="129"/>
      <c r="N239" s="129"/>
      <c r="O239" s="129"/>
      <c r="P239" s="129"/>
      <c r="Q239" s="129"/>
      <c r="R239" s="129"/>
      <c r="S239" s="20"/>
    </row>
    <row r="240" spans="1:19" ht="78.75">
      <c r="A240" s="126"/>
      <c r="B240" s="203"/>
      <c r="C240" s="27"/>
      <c r="D240" s="27"/>
      <c r="E240" s="152" t="s">
        <v>149</v>
      </c>
      <c r="F240" s="129">
        <f t="shared" si="111"/>
        <v>20123</v>
      </c>
      <c r="G240" s="129"/>
      <c r="H240" s="129">
        <v>20123</v>
      </c>
      <c r="I240" s="129"/>
      <c r="J240" s="129"/>
      <c r="K240" s="129"/>
      <c r="L240" s="129"/>
      <c r="M240" s="129"/>
      <c r="N240" s="129"/>
      <c r="O240" s="129"/>
      <c r="P240" s="129"/>
      <c r="Q240" s="129"/>
      <c r="R240" s="129"/>
      <c r="S240" s="20"/>
    </row>
    <row r="241" spans="1:19" ht="63">
      <c r="A241" s="126"/>
      <c r="B241" s="203"/>
      <c r="C241" s="27"/>
      <c r="D241" s="27"/>
      <c r="E241" s="152" t="s">
        <v>150</v>
      </c>
      <c r="F241" s="129">
        <f t="shared" si="111"/>
        <v>11738</v>
      </c>
      <c r="G241" s="129"/>
      <c r="H241" s="129">
        <v>11738</v>
      </c>
      <c r="I241" s="129"/>
      <c r="J241" s="129"/>
      <c r="K241" s="129"/>
      <c r="L241" s="129"/>
      <c r="M241" s="129"/>
      <c r="N241" s="129"/>
      <c r="O241" s="129"/>
      <c r="P241" s="129"/>
      <c r="Q241" s="129"/>
      <c r="R241" s="129"/>
      <c r="S241" s="20"/>
    </row>
    <row r="242" spans="1:19" ht="63">
      <c r="A242" s="126"/>
      <c r="B242" s="203"/>
      <c r="C242" s="27"/>
      <c r="D242" s="27"/>
      <c r="E242" s="152" t="s">
        <v>151</v>
      </c>
      <c r="F242" s="129">
        <f t="shared" si="111"/>
        <v>405353</v>
      </c>
      <c r="G242" s="129"/>
      <c r="H242" s="129">
        <v>405353</v>
      </c>
      <c r="I242" s="129"/>
      <c r="J242" s="129"/>
      <c r="K242" s="129"/>
      <c r="L242" s="129"/>
      <c r="M242" s="129"/>
      <c r="N242" s="129"/>
      <c r="O242" s="129"/>
      <c r="P242" s="129"/>
      <c r="Q242" s="129"/>
      <c r="R242" s="129"/>
      <c r="S242" s="20"/>
    </row>
    <row r="243" spans="1:19" ht="47.25">
      <c r="A243" s="126"/>
      <c r="B243" s="203"/>
      <c r="C243" s="27"/>
      <c r="D243" s="27"/>
      <c r="E243" s="152" t="s">
        <v>152</v>
      </c>
      <c r="F243" s="129">
        <f t="shared" si="111"/>
        <v>20455</v>
      </c>
      <c r="G243" s="129"/>
      <c r="H243" s="129">
        <v>20455</v>
      </c>
      <c r="I243" s="129"/>
      <c r="J243" s="129"/>
      <c r="K243" s="129"/>
      <c r="L243" s="129"/>
      <c r="M243" s="129"/>
      <c r="N243" s="129"/>
      <c r="O243" s="129"/>
      <c r="P243" s="129"/>
      <c r="Q243" s="129"/>
      <c r="R243" s="129"/>
      <c r="S243" s="20"/>
    </row>
    <row r="244" spans="1:19" ht="78.75">
      <c r="A244" s="126"/>
      <c r="B244" s="203"/>
      <c r="C244" s="27"/>
      <c r="D244" s="27"/>
      <c r="E244" s="152" t="s">
        <v>153</v>
      </c>
      <c r="F244" s="129">
        <f t="shared" si="111"/>
        <v>46546</v>
      </c>
      <c r="G244" s="129"/>
      <c r="H244" s="129">
        <v>46546</v>
      </c>
      <c r="I244" s="129"/>
      <c r="J244" s="129"/>
      <c r="K244" s="129"/>
      <c r="L244" s="129"/>
      <c r="M244" s="129"/>
      <c r="N244" s="129"/>
      <c r="O244" s="129"/>
      <c r="P244" s="129"/>
      <c r="Q244" s="129"/>
      <c r="R244" s="129"/>
      <c r="S244" s="20"/>
    </row>
    <row r="245" spans="1:19" ht="63">
      <c r="A245" s="126"/>
      <c r="B245" s="203"/>
      <c r="C245" s="27"/>
      <c r="D245" s="27"/>
      <c r="E245" s="152" t="s">
        <v>154</v>
      </c>
      <c r="F245" s="129">
        <f t="shared" si="111"/>
        <v>12764</v>
      </c>
      <c r="G245" s="129"/>
      <c r="H245" s="129">
        <v>12764</v>
      </c>
      <c r="I245" s="129"/>
      <c r="J245" s="129"/>
      <c r="K245" s="129"/>
      <c r="L245" s="129"/>
      <c r="M245" s="129"/>
      <c r="N245" s="129"/>
      <c r="O245" s="129"/>
      <c r="P245" s="129"/>
      <c r="Q245" s="129"/>
      <c r="R245" s="129"/>
      <c r="S245" s="20"/>
    </row>
    <row r="246" spans="1:19" ht="63">
      <c r="A246" s="126"/>
      <c r="B246" s="203"/>
      <c r="C246" s="27"/>
      <c r="D246" s="27"/>
      <c r="E246" s="152" t="s">
        <v>155</v>
      </c>
      <c r="F246" s="129">
        <f t="shared" si="111"/>
        <v>30548</v>
      </c>
      <c r="G246" s="129"/>
      <c r="H246" s="129">
        <v>30548</v>
      </c>
      <c r="I246" s="129"/>
      <c r="J246" s="129"/>
      <c r="K246" s="129"/>
      <c r="L246" s="129"/>
      <c r="M246" s="129"/>
      <c r="N246" s="129"/>
      <c r="O246" s="129"/>
      <c r="P246" s="129"/>
      <c r="Q246" s="129"/>
      <c r="R246" s="129"/>
      <c r="S246" s="20"/>
    </row>
    <row r="247" spans="1:19" ht="63">
      <c r="A247" s="126"/>
      <c r="B247" s="203"/>
      <c r="C247" s="27"/>
      <c r="D247" s="27"/>
      <c r="E247" s="152" t="s">
        <v>156</v>
      </c>
      <c r="F247" s="129">
        <f t="shared" si="111"/>
        <v>20083</v>
      </c>
      <c r="G247" s="129"/>
      <c r="H247" s="129">
        <v>20083</v>
      </c>
      <c r="I247" s="129"/>
      <c r="J247" s="129"/>
      <c r="K247" s="129"/>
      <c r="L247" s="129"/>
      <c r="M247" s="129"/>
      <c r="N247" s="129"/>
      <c r="O247" s="129"/>
      <c r="P247" s="129"/>
      <c r="Q247" s="129"/>
      <c r="R247" s="129"/>
      <c r="S247" s="20"/>
    </row>
    <row r="248" spans="1:19" ht="47.25">
      <c r="A248" s="126"/>
      <c r="B248" s="203"/>
      <c r="C248" s="27"/>
      <c r="D248" s="27"/>
      <c r="E248" s="152" t="s">
        <v>157</v>
      </c>
      <c r="F248" s="129">
        <f t="shared" si="111"/>
        <v>283856</v>
      </c>
      <c r="G248" s="129"/>
      <c r="H248" s="129">
        <v>283856</v>
      </c>
      <c r="I248" s="129"/>
      <c r="J248" s="129"/>
      <c r="K248" s="129"/>
      <c r="L248" s="129"/>
      <c r="M248" s="129"/>
      <c r="N248" s="129"/>
      <c r="O248" s="129"/>
      <c r="P248" s="129"/>
      <c r="Q248" s="129"/>
      <c r="R248" s="129"/>
      <c r="S248" s="20"/>
    </row>
    <row r="249" spans="1:19" ht="63">
      <c r="A249" s="126"/>
      <c r="B249" s="203"/>
      <c r="C249" s="27"/>
      <c r="D249" s="27"/>
      <c r="E249" s="152" t="s">
        <v>158</v>
      </c>
      <c r="F249" s="129">
        <f t="shared" si="111"/>
        <v>36800</v>
      </c>
      <c r="G249" s="129"/>
      <c r="H249" s="129">
        <v>36800</v>
      </c>
      <c r="I249" s="129"/>
      <c r="J249" s="129"/>
      <c r="K249" s="129"/>
      <c r="L249" s="129"/>
      <c r="M249" s="129"/>
      <c r="N249" s="129"/>
      <c r="O249" s="129"/>
      <c r="P249" s="129"/>
      <c r="Q249" s="129"/>
      <c r="R249" s="129"/>
      <c r="S249" s="20"/>
    </row>
    <row r="250" spans="1:19" ht="126">
      <c r="A250" s="126"/>
      <c r="B250" s="203"/>
      <c r="C250" s="27"/>
      <c r="D250" s="27"/>
      <c r="E250" s="152" t="s">
        <v>159</v>
      </c>
      <c r="F250" s="129">
        <f t="shared" si="111"/>
        <v>3530</v>
      </c>
      <c r="G250" s="129"/>
      <c r="H250" s="129">
        <v>3530</v>
      </c>
      <c r="I250" s="129"/>
      <c r="J250" s="129"/>
      <c r="K250" s="129"/>
      <c r="L250" s="129"/>
      <c r="M250" s="129"/>
      <c r="N250" s="129"/>
      <c r="O250" s="129"/>
      <c r="P250" s="129"/>
      <c r="Q250" s="129"/>
      <c r="R250" s="129"/>
      <c r="S250" s="20"/>
    </row>
    <row r="251" spans="1:19" ht="47.25">
      <c r="A251" s="126"/>
      <c r="B251" s="203"/>
      <c r="C251" s="27"/>
      <c r="D251" s="27"/>
      <c r="E251" s="152" t="s">
        <v>160</v>
      </c>
      <c r="F251" s="129">
        <f t="shared" si="111"/>
        <v>100000</v>
      </c>
      <c r="G251" s="129"/>
      <c r="H251" s="129">
        <f>400000-300000</f>
        <v>100000</v>
      </c>
      <c r="I251" s="129"/>
      <c r="J251" s="129"/>
      <c r="K251" s="129"/>
      <c r="L251" s="129"/>
      <c r="M251" s="129"/>
      <c r="N251" s="129"/>
      <c r="O251" s="129"/>
      <c r="P251" s="129"/>
      <c r="Q251" s="129"/>
      <c r="R251" s="129"/>
      <c r="S251" s="20"/>
    </row>
    <row r="252" spans="1:19" ht="63">
      <c r="A252" s="126"/>
      <c r="B252" s="203"/>
      <c r="C252" s="27"/>
      <c r="D252" s="27"/>
      <c r="E252" s="152" t="s">
        <v>161</v>
      </c>
      <c r="F252" s="129">
        <f t="shared" si="111"/>
        <v>81931</v>
      </c>
      <c r="G252" s="129"/>
      <c r="H252" s="129">
        <v>81931</v>
      </c>
      <c r="I252" s="129"/>
      <c r="J252" s="129"/>
      <c r="K252" s="129"/>
      <c r="L252" s="129"/>
      <c r="M252" s="129"/>
      <c r="N252" s="129"/>
      <c r="O252" s="129"/>
      <c r="P252" s="129"/>
      <c r="Q252" s="129"/>
      <c r="R252" s="129"/>
      <c r="S252" s="20"/>
    </row>
    <row r="253" spans="1:19" ht="63">
      <c r="A253" s="126"/>
      <c r="B253" s="203"/>
      <c r="C253" s="27"/>
      <c r="D253" s="27"/>
      <c r="E253" s="152" t="s">
        <v>162</v>
      </c>
      <c r="F253" s="129">
        <f t="shared" si="111"/>
        <v>59218</v>
      </c>
      <c r="G253" s="129"/>
      <c r="H253" s="129">
        <v>59218</v>
      </c>
      <c r="I253" s="129"/>
      <c r="J253" s="129"/>
      <c r="K253" s="129"/>
      <c r="L253" s="129"/>
      <c r="M253" s="129"/>
      <c r="N253" s="129"/>
      <c r="O253" s="129"/>
      <c r="P253" s="129"/>
      <c r="Q253" s="129"/>
      <c r="R253" s="129"/>
      <c r="S253" s="20"/>
    </row>
    <row r="254" spans="1:19" ht="94.5">
      <c r="A254" s="126"/>
      <c r="B254" s="203"/>
      <c r="C254" s="27"/>
      <c r="D254" s="27"/>
      <c r="E254" s="152" t="s">
        <v>163</v>
      </c>
      <c r="F254" s="129">
        <f t="shared" si="111"/>
        <v>10201</v>
      </c>
      <c r="G254" s="129"/>
      <c r="H254" s="129">
        <v>10201</v>
      </c>
      <c r="I254" s="129"/>
      <c r="J254" s="129"/>
      <c r="K254" s="129"/>
      <c r="L254" s="129"/>
      <c r="M254" s="129"/>
      <c r="N254" s="129"/>
      <c r="O254" s="129"/>
      <c r="P254" s="129"/>
      <c r="Q254" s="129"/>
      <c r="R254" s="129"/>
      <c r="S254" s="20"/>
    </row>
    <row r="255" spans="1:19" ht="94.5">
      <c r="A255" s="126"/>
      <c r="B255" s="203"/>
      <c r="C255" s="27"/>
      <c r="D255" s="27"/>
      <c r="E255" s="152" t="s">
        <v>164</v>
      </c>
      <c r="F255" s="129">
        <f t="shared" si="111"/>
        <v>6800</v>
      </c>
      <c r="G255" s="129"/>
      <c r="H255" s="129">
        <v>6800</v>
      </c>
      <c r="I255" s="129"/>
      <c r="J255" s="129"/>
      <c r="K255" s="129"/>
      <c r="L255" s="129"/>
      <c r="M255" s="129"/>
      <c r="N255" s="129"/>
      <c r="O255" s="129"/>
      <c r="P255" s="129"/>
      <c r="Q255" s="129"/>
      <c r="R255" s="129"/>
      <c r="S255" s="20"/>
    </row>
    <row r="256" spans="1:19" ht="63">
      <c r="A256" s="126"/>
      <c r="B256" s="203"/>
      <c r="C256" s="27"/>
      <c r="D256" s="27"/>
      <c r="E256" s="146" t="s">
        <v>165</v>
      </c>
      <c r="F256" s="129">
        <f t="shared" si="111"/>
        <v>45957</v>
      </c>
      <c r="G256" s="129"/>
      <c r="H256" s="129">
        <v>45957</v>
      </c>
      <c r="I256" s="129"/>
      <c r="J256" s="129"/>
      <c r="K256" s="129"/>
      <c r="L256" s="129"/>
      <c r="M256" s="129"/>
      <c r="N256" s="129"/>
      <c r="O256" s="129"/>
      <c r="P256" s="129"/>
      <c r="Q256" s="129"/>
      <c r="R256" s="129"/>
      <c r="S256" s="20"/>
    </row>
    <row r="257" spans="1:19" ht="63">
      <c r="A257" s="126"/>
      <c r="B257" s="203"/>
      <c r="C257" s="27"/>
      <c r="D257" s="27"/>
      <c r="E257" s="146" t="s">
        <v>166</v>
      </c>
      <c r="F257" s="129">
        <f t="shared" si="111"/>
        <v>2113</v>
      </c>
      <c r="G257" s="129"/>
      <c r="H257" s="129">
        <v>2113</v>
      </c>
      <c r="I257" s="129"/>
      <c r="J257" s="129"/>
      <c r="K257" s="129"/>
      <c r="L257" s="129"/>
      <c r="M257" s="129"/>
      <c r="N257" s="129"/>
      <c r="O257" s="129"/>
      <c r="P257" s="129"/>
      <c r="Q257" s="129"/>
      <c r="R257" s="129"/>
      <c r="S257" s="20"/>
    </row>
    <row r="258" spans="1:19" ht="94.5">
      <c r="A258" s="126"/>
      <c r="B258" s="203"/>
      <c r="C258" s="27"/>
      <c r="D258" s="27"/>
      <c r="E258" s="146" t="s">
        <v>167</v>
      </c>
      <c r="F258" s="129">
        <f t="shared" si="111"/>
        <v>1698</v>
      </c>
      <c r="G258" s="129"/>
      <c r="H258" s="129">
        <v>1698</v>
      </c>
      <c r="I258" s="129"/>
      <c r="J258" s="129"/>
      <c r="K258" s="129"/>
      <c r="L258" s="129"/>
      <c r="M258" s="129"/>
      <c r="N258" s="129"/>
      <c r="O258" s="129"/>
      <c r="P258" s="129"/>
      <c r="Q258" s="129"/>
      <c r="R258" s="129"/>
      <c r="S258" s="20"/>
    </row>
    <row r="259" spans="1:19" ht="94.5">
      <c r="A259" s="126"/>
      <c r="B259" s="203"/>
      <c r="C259" s="27"/>
      <c r="D259" s="27"/>
      <c r="E259" s="146" t="s">
        <v>168</v>
      </c>
      <c r="F259" s="129">
        <f t="shared" si="111"/>
        <v>1398</v>
      </c>
      <c r="G259" s="129"/>
      <c r="H259" s="129">
        <v>1398</v>
      </c>
      <c r="I259" s="129"/>
      <c r="J259" s="129"/>
      <c r="K259" s="129"/>
      <c r="L259" s="129"/>
      <c r="M259" s="129"/>
      <c r="N259" s="129"/>
      <c r="O259" s="129"/>
      <c r="P259" s="129"/>
      <c r="Q259" s="129"/>
      <c r="R259" s="129"/>
      <c r="S259" s="20"/>
    </row>
    <row r="260" spans="1:19" ht="94.5">
      <c r="A260" s="126"/>
      <c r="B260" s="203"/>
      <c r="C260" s="27"/>
      <c r="D260" s="27"/>
      <c r="E260" s="146" t="s">
        <v>169</v>
      </c>
      <c r="F260" s="129">
        <f t="shared" si="111"/>
        <v>5723</v>
      </c>
      <c r="G260" s="129"/>
      <c r="H260" s="129">
        <v>5723</v>
      </c>
      <c r="I260" s="129"/>
      <c r="J260" s="129"/>
      <c r="K260" s="129"/>
      <c r="L260" s="129"/>
      <c r="M260" s="129"/>
      <c r="N260" s="129"/>
      <c r="O260" s="129"/>
      <c r="P260" s="129"/>
      <c r="Q260" s="129"/>
      <c r="R260" s="129"/>
      <c r="S260" s="20"/>
    </row>
    <row r="261" spans="1:19" ht="94.5">
      <c r="A261" s="126"/>
      <c r="B261" s="203"/>
      <c r="C261" s="27"/>
      <c r="D261" s="27"/>
      <c r="E261" s="146" t="s">
        <v>170</v>
      </c>
      <c r="F261" s="129">
        <f t="shared" si="111"/>
        <v>15000</v>
      </c>
      <c r="G261" s="129"/>
      <c r="H261" s="129">
        <v>15000</v>
      </c>
      <c r="I261" s="129"/>
      <c r="J261" s="129"/>
      <c r="K261" s="129"/>
      <c r="L261" s="129"/>
      <c r="M261" s="129"/>
      <c r="N261" s="129"/>
      <c r="O261" s="129"/>
      <c r="P261" s="129"/>
      <c r="Q261" s="129"/>
      <c r="R261" s="129"/>
      <c r="S261" s="20"/>
    </row>
    <row r="262" spans="1:19" ht="110.25">
      <c r="A262" s="126"/>
      <c r="B262" s="203"/>
      <c r="C262" s="27"/>
      <c r="D262" s="27"/>
      <c r="E262" s="146" t="s">
        <v>171</v>
      </c>
      <c r="F262" s="129">
        <f t="shared" si="111"/>
        <v>10473</v>
      </c>
      <c r="G262" s="129"/>
      <c r="H262" s="129">
        <v>10473</v>
      </c>
      <c r="I262" s="129"/>
      <c r="J262" s="129"/>
      <c r="K262" s="129"/>
      <c r="L262" s="129"/>
      <c r="M262" s="129"/>
      <c r="N262" s="129"/>
      <c r="O262" s="129"/>
      <c r="P262" s="129"/>
      <c r="Q262" s="129"/>
      <c r="R262" s="129"/>
      <c r="S262" s="20"/>
    </row>
    <row r="263" spans="1:19" ht="78.75">
      <c r="A263" s="126"/>
      <c r="B263" s="203"/>
      <c r="C263" s="27"/>
      <c r="D263" s="27"/>
      <c r="E263" s="146" t="s">
        <v>172</v>
      </c>
      <c r="F263" s="129">
        <f t="shared" si="111"/>
        <v>2486</v>
      </c>
      <c r="G263" s="129"/>
      <c r="H263" s="129">
        <v>2486</v>
      </c>
      <c r="I263" s="129"/>
      <c r="J263" s="129"/>
      <c r="K263" s="129"/>
      <c r="L263" s="129"/>
      <c r="M263" s="129"/>
      <c r="N263" s="129"/>
      <c r="O263" s="129"/>
      <c r="P263" s="129"/>
      <c r="Q263" s="129"/>
      <c r="R263" s="129"/>
      <c r="S263" s="20"/>
    </row>
    <row r="264" spans="1:19" s="6" customFormat="1" ht="15.75">
      <c r="A264" s="126"/>
      <c r="B264" s="203"/>
      <c r="C264" s="203"/>
      <c r="D264" s="203"/>
      <c r="E264" s="155" t="s">
        <v>44</v>
      </c>
      <c r="F264" s="129">
        <f>SUM(F265:F267)</f>
        <v>1003024</v>
      </c>
      <c r="G264" s="129">
        <f t="shared" ref="G264:R264" si="112">SUM(G265:G267)</f>
        <v>0</v>
      </c>
      <c r="H264" s="129">
        <f t="shared" si="112"/>
        <v>0</v>
      </c>
      <c r="I264" s="129">
        <f t="shared" si="112"/>
        <v>0</v>
      </c>
      <c r="J264" s="129">
        <f t="shared" si="112"/>
        <v>1003024</v>
      </c>
      <c r="K264" s="129">
        <f t="shared" si="112"/>
        <v>0</v>
      </c>
      <c r="L264" s="129">
        <f t="shared" si="112"/>
        <v>0</v>
      </c>
      <c r="M264" s="129">
        <f t="shared" si="112"/>
        <v>0</v>
      </c>
      <c r="N264" s="129">
        <f t="shared" si="112"/>
        <v>0</v>
      </c>
      <c r="O264" s="129">
        <f t="shared" si="112"/>
        <v>0</v>
      </c>
      <c r="P264" s="129">
        <f t="shared" si="112"/>
        <v>0</v>
      </c>
      <c r="Q264" s="129">
        <f t="shared" si="112"/>
        <v>0</v>
      </c>
      <c r="R264" s="129">
        <f t="shared" si="112"/>
        <v>0</v>
      </c>
      <c r="S264" s="20"/>
    </row>
    <row r="265" spans="1:19" s="18" customFormat="1" ht="45">
      <c r="A265" s="230"/>
      <c r="B265" s="224"/>
      <c r="C265" s="22"/>
      <c r="D265" s="22"/>
      <c r="E265" s="231" t="s">
        <v>293</v>
      </c>
      <c r="F265" s="80">
        <f>SUM(G265:R265)</f>
        <v>500000</v>
      </c>
      <c r="G265" s="80"/>
      <c r="H265" s="80"/>
      <c r="I265" s="80"/>
      <c r="J265" s="80">
        <v>500000</v>
      </c>
      <c r="K265" s="80"/>
      <c r="L265" s="80"/>
      <c r="M265" s="80"/>
      <c r="N265" s="80"/>
      <c r="O265" s="80"/>
      <c r="P265" s="80"/>
      <c r="Q265" s="80"/>
      <c r="R265" s="80"/>
    </row>
    <row r="266" spans="1:19" s="18" customFormat="1" ht="45">
      <c r="A266" s="230"/>
      <c r="B266" s="224"/>
      <c r="C266" s="22"/>
      <c r="D266" s="22"/>
      <c r="E266" s="231" t="s">
        <v>294</v>
      </c>
      <c r="F266" s="80">
        <f>SUM(G266:R266)</f>
        <v>266678</v>
      </c>
      <c r="G266" s="80"/>
      <c r="H266" s="80"/>
      <c r="I266" s="80"/>
      <c r="J266" s="80">
        <v>266678</v>
      </c>
      <c r="K266" s="80"/>
      <c r="L266" s="80"/>
      <c r="M266" s="80"/>
      <c r="N266" s="80"/>
      <c r="O266" s="80"/>
      <c r="P266" s="80"/>
      <c r="Q266" s="80"/>
      <c r="R266" s="80"/>
    </row>
    <row r="267" spans="1:19" s="18" customFormat="1" ht="45">
      <c r="A267" s="230"/>
      <c r="B267" s="224"/>
      <c r="C267" s="22"/>
      <c r="D267" s="22"/>
      <c r="E267" s="233" t="s">
        <v>295</v>
      </c>
      <c r="F267" s="80">
        <f>SUM(G267:R267)</f>
        <v>236346</v>
      </c>
      <c r="G267" s="80"/>
      <c r="H267" s="80"/>
      <c r="I267" s="80"/>
      <c r="J267" s="234">
        <v>236346</v>
      </c>
      <c r="K267" s="80"/>
      <c r="L267" s="80"/>
      <c r="M267" s="80"/>
      <c r="N267" s="80"/>
      <c r="O267" s="80"/>
      <c r="P267" s="80"/>
      <c r="Q267" s="80"/>
      <c r="R267" s="80"/>
    </row>
    <row r="268" spans="1:19" ht="15.75">
      <c r="A268" s="126"/>
      <c r="B268" s="203"/>
      <c r="C268" s="203"/>
      <c r="D268" s="203"/>
      <c r="E268" s="155" t="s">
        <v>25</v>
      </c>
      <c r="F268" s="129">
        <f>SUM(F269)</f>
        <v>44569</v>
      </c>
      <c r="G268" s="129">
        <f t="shared" ref="G268:R268" si="113">SUM(G269)</f>
        <v>0</v>
      </c>
      <c r="H268" s="129">
        <f t="shared" si="113"/>
        <v>44569</v>
      </c>
      <c r="I268" s="129">
        <f t="shared" si="113"/>
        <v>0</v>
      </c>
      <c r="J268" s="129">
        <f t="shared" si="113"/>
        <v>0</v>
      </c>
      <c r="K268" s="129">
        <f t="shared" si="113"/>
        <v>0</v>
      </c>
      <c r="L268" s="129">
        <f t="shared" si="113"/>
        <v>0</v>
      </c>
      <c r="M268" s="129">
        <f t="shared" si="113"/>
        <v>0</v>
      </c>
      <c r="N268" s="129">
        <f t="shared" si="113"/>
        <v>0</v>
      </c>
      <c r="O268" s="129">
        <f t="shared" si="113"/>
        <v>0</v>
      </c>
      <c r="P268" s="129">
        <f t="shared" si="113"/>
        <v>0</v>
      </c>
      <c r="Q268" s="129">
        <f t="shared" si="113"/>
        <v>0</v>
      </c>
      <c r="R268" s="129">
        <f t="shared" si="113"/>
        <v>0</v>
      </c>
      <c r="S268" s="20"/>
    </row>
    <row r="269" spans="1:19" ht="60">
      <c r="A269" s="126"/>
      <c r="B269" s="203"/>
      <c r="C269" s="203"/>
      <c r="D269" s="203"/>
      <c r="E269" s="23" t="s">
        <v>173</v>
      </c>
      <c r="F269" s="129">
        <f>SUM(G269:R269)</f>
        <v>44569</v>
      </c>
      <c r="G269" s="129"/>
      <c r="H269" s="171">
        <v>44569</v>
      </c>
      <c r="I269" s="129"/>
      <c r="J269" s="129"/>
      <c r="K269" s="129"/>
      <c r="L269" s="129"/>
      <c r="M269" s="129"/>
      <c r="N269" s="129"/>
      <c r="O269" s="129"/>
      <c r="P269" s="129"/>
      <c r="Q269" s="129"/>
      <c r="R269" s="129"/>
      <c r="S269" s="20"/>
    </row>
    <row r="270" spans="1:19" ht="15.75">
      <c r="A270" s="126"/>
      <c r="B270" s="203"/>
      <c r="C270" s="203"/>
      <c r="D270" s="203"/>
      <c r="E270" s="8" t="s">
        <v>18</v>
      </c>
      <c r="F270" s="129">
        <f>SUM(F271:F273)</f>
        <v>58673</v>
      </c>
      <c r="G270" s="129">
        <f t="shared" ref="G270:R270" si="114">SUM(G271:G273)</f>
        <v>0</v>
      </c>
      <c r="H270" s="129">
        <f t="shared" si="114"/>
        <v>58673</v>
      </c>
      <c r="I270" s="129">
        <f t="shared" si="114"/>
        <v>0</v>
      </c>
      <c r="J270" s="129">
        <f t="shared" si="114"/>
        <v>0</v>
      </c>
      <c r="K270" s="129">
        <f t="shared" si="114"/>
        <v>0</v>
      </c>
      <c r="L270" s="129">
        <f t="shared" si="114"/>
        <v>0</v>
      </c>
      <c r="M270" s="129">
        <f t="shared" si="114"/>
        <v>0</v>
      </c>
      <c r="N270" s="129">
        <f t="shared" si="114"/>
        <v>0</v>
      </c>
      <c r="O270" s="129">
        <f t="shared" si="114"/>
        <v>0</v>
      </c>
      <c r="P270" s="129">
        <f t="shared" si="114"/>
        <v>0</v>
      </c>
      <c r="Q270" s="129">
        <f t="shared" si="114"/>
        <v>0</v>
      </c>
      <c r="R270" s="129">
        <f t="shared" si="114"/>
        <v>0</v>
      </c>
      <c r="S270" s="20"/>
    </row>
    <row r="271" spans="1:19" ht="75">
      <c r="A271" s="126"/>
      <c r="B271" s="203"/>
      <c r="C271" s="203"/>
      <c r="D271" s="203"/>
      <c r="E271" s="28" t="s">
        <v>174</v>
      </c>
      <c r="F271" s="129">
        <f t="shared" ref="F271:F273" si="115">SUM(G271:R271)</f>
        <v>38766</v>
      </c>
      <c r="G271" s="129">
        <f t="shared" ref="G271:O271" si="116">SUM(G272)</f>
        <v>0</v>
      </c>
      <c r="H271" s="129">
        <v>38766</v>
      </c>
      <c r="I271" s="129">
        <f t="shared" si="116"/>
        <v>0</v>
      </c>
      <c r="J271" s="129">
        <v>0</v>
      </c>
      <c r="K271" s="129">
        <v>0</v>
      </c>
      <c r="L271" s="129">
        <v>0</v>
      </c>
      <c r="M271" s="129">
        <f t="shared" si="116"/>
        <v>0</v>
      </c>
      <c r="N271" s="129">
        <f t="shared" si="116"/>
        <v>0</v>
      </c>
      <c r="O271" s="129">
        <f t="shared" si="116"/>
        <v>0</v>
      </c>
      <c r="P271" s="129">
        <v>0</v>
      </c>
      <c r="Q271" s="129">
        <v>0</v>
      </c>
      <c r="R271" s="129">
        <v>0</v>
      </c>
      <c r="S271" s="20"/>
    </row>
    <row r="272" spans="1:19" ht="45">
      <c r="A272" s="184"/>
      <c r="B272" s="203"/>
      <c r="C272" s="203"/>
      <c r="D272" s="203"/>
      <c r="E272" s="28" t="s">
        <v>175</v>
      </c>
      <c r="F272" s="129">
        <f t="shared" si="115"/>
        <v>11878</v>
      </c>
      <c r="G272" s="128"/>
      <c r="H272" s="128">
        <v>11878</v>
      </c>
      <c r="I272" s="128"/>
      <c r="J272" s="128"/>
      <c r="K272" s="128"/>
      <c r="L272" s="128"/>
      <c r="M272" s="128"/>
      <c r="N272" s="128"/>
      <c r="O272" s="128"/>
      <c r="P272" s="128"/>
      <c r="Q272" s="128"/>
      <c r="R272" s="128"/>
      <c r="S272" s="185"/>
    </row>
    <row r="273" spans="1:19" ht="60">
      <c r="A273" s="126"/>
      <c r="B273" s="203"/>
      <c r="C273" s="203"/>
      <c r="D273" s="203"/>
      <c r="E273" s="28" t="s">
        <v>176</v>
      </c>
      <c r="F273" s="129">
        <f t="shared" si="115"/>
        <v>8029</v>
      </c>
      <c r="G273" s="128"/>
      <c r="H273" s="128">
        <v>8029</v>
      </c>
      <c r="I273" s="128"/>
      <c r="J273" s="128"/>
      <c r="K273" s="128"/>
      <c r="L273" s="128"/>
      <c r="M273" s="128"/>
      <c r="N273" s="128"/>
      <c r="O273" s="128"/>
      <c r="P273" s="128"/>
      <c r="Q273" s="128"/>
      <c r="R273" s="128"/>
      <c r="S273" s="20"/>
    </row>
    <row r="274" spans="1:19" ht="15.75">
      <c r="A274" s="126"/>
      <c r="B274" s="203"/>
      <c r="C274" s="203"/>
      <c r="D274" s="203"/>
      <c r="E274" s="155" t="s">
        <v>67</v>
      </c>
      <c r="F274" s="129">
        <f>SUM(F275)</f>
        <v>22232</v>
      </c>
      <c r="G274" s="129">
        <f t="shared" ref="G274:R274" si="117">SUM(G275)</f>
        <v>0</v>
      </c>
      <c r="H274" s="129">
        <f t="shared" si="117"/>
        <v>22232</v>
      </c>
      <c r="I274" s="129">
        <f t="shared" si="117"/>
        <v>0</v>
      </c>
      <c r="J274" s="129">
        <f t="shared" si="117"/>
        <v>0</v>
      </c>
      <c r="K274" s="129">
        <f t="shared" si="117"/>
        <v>0</v>
      </c>
      <c r="L274" s="129">
        <f t="shared" si="117"/>
        <v>0</v>
      </c>
      <c r="M274" s="129">
        <f t="shared" si="117"/>
        <v>0</v>
      </c>
      <c r="N274" s="129">
        <f t="shared" si="117"/>
        <v>0</v>
      </c>
      <c r="O274" s="129">
        <f t="shared" si="117"/>
        <v>0</v>
      </c>
      <c r="P274" s="129">
        <f t="shared" si="117"/>
        <v>0</v>
      </c>
      <c r="Q274" s="129">
        <f t="shared" si="117"/>
        <v>0</v>
      </c>
      <c r="R274" s="129">
        <f t="shared" si="117"/>
        <v>0</v>
      </c>
      <c r="S274" s="20"/>
    </row>
    <row r="275" spans="1:19" ht="75">
      <c r="A275" s="126"/>
      <c r="B275" s="203"/>
      <c r="C275" s="203"/>
      <c r="D275" s="203"/>
      <c r="E275" s="28" t="s">
        <v>177</v>
      </c>
      <c r="F275" s="129">
        <f t="shared" ref="F275" si="118">SUM(G275:R275)</f>
        <v>22232</v>
      </c>
      <c r="G275" s="128"/>
      <c r="H275" s="128">
        <v>22232</v>
      </c>
      <c r="I275" s="128"/>
      <c r="J275" s="128"/>
      <c r="K275" s="128"/>
      <c r="L275" s="128"/>
      <c r="M275" s="128"/>
      <c r="N275" s="128"/>
      <c r="O275" s="128"/>
      <c r="P275" s="128"/>
      <c r="Q275" s="128"/>
      <c r="R275" s="128"/>
      <c r="S275" s="20"/>
    </row>
    <row r="276" spans="1:19" ht="15.75">
      <c r="A276" s="126"/>
      <c r="B276" s="203"/>
      <c r="C276" s="203"/>
      <c r="D276" s="203"/>
      <c r="E276" s="155" t="s">
        <v>24</v>
      </c>
      <c r="F276" s="129">
        <f>SUM(F277:F280)</f>
        <v>123436</v>
      </c>
      <c r="G276" s="129">
        <f t="shared" ref="G276:R276" si="119">SUM(G277:G280)</f>
        <v>0</v>
      </c>
      <c r="H276" s="129">
        <f t="shared" si="119"/>
        <v>123436</v>
      </c>
      <c r="I276" s="129">
        <f t="shared" si="119"/>
        <v>0</v>
      </c>
      <c r="J276" s="129">
        <f t="shared" si="119"/>
        <v>0</v>
      </c>
      <c r="K276" s="129">
        <f t="shared" si="119"/>
        <v>0</v>
      </c>
      <c r="L276" s="129">
        <f t="shared" si="119"/>
        <v>0</v>
      </c>
      <c r="M276" s="129">
        <f t="shared" si="119"/>
        <v>0</v>
      </c>
      <c r="N276" s="129">
        <f t="shared" si="119"/>
        <v>0</v>
      </c>
      <c r="O276" s="129">
        <f t="shared" si="119"/>
        <v>0</v>
      </c>
      <c r="P276" s="129">
        <f t="shared" si="119"/>
        <v>0</v>
      </c>
      <c r="Q276" s="129">
        <f t="shared" si="119"/>
        <v>0</v>
      </c>
      <c r="R276" s="129">
        <f t="shared" si="119"/>
        <v>0</v>
      </c>
      <c r="S276" s="20"/>
    </row>
    <row r="277" spans="1:19" ht="60">
      <c r="A277" s="126"/>
      <c r="B277" s="27"/>
      <c r="C277" s="27"/>
      <c r="D277" s="27"/>
      <c r="E277" s="23" t="s">
        <v>178</v>
      </c>
      <c r="F277" s="129">
        <f>SUM(G277:R277)</f>
        <v>14330</v>
      </c>
      <c r="G277" s="128"/>
      <c r="H277" s="128">
        <v>14330</v>
      </c>
      <c r="I277" s="128"/>
      <c r="J277" s="128"/>
      <c r="K277" s="128"/>
      <c r="L277" s="128"/>
      <c r="M277" s="128"/>
      <c r="N277" s="128"/>
      <c r="O277" s="128"/>
      <c r="P277" s="128"/>
      <c r="Q277" s="128"/>
      <c r="R277" s="128"/>
      <c r="S277" s="20"/>
    </row>
    <row r="278" spans="1:19" ht="60">
      <c r="A278" s="126"/>
      <c r="B278" s="27"/>
      <c r="C278" s="27"/>
      <c r="D278" s="27"/>
      <c r="E278" s="23" t="s">
        <v>179</v>
      </c>
      <c r="F278" s="129">
        <f>SUM(G278:R278)</f>
        <v>50892</v>
      </c>
      <c r="G278" s="128"/>
      <c r="H278" s="128">
        <v>50892</v>
      </c>
      <c r="I278" s="128"/>
      <c r="J278" s="128"/>
      <c r="K278" s="128"/>
      <c r="L278" s="128"/>
      <c r="M278" s="128"/>
      <c r="N278" s="128"/>
      <c r="O278" s="128"/>
      <c r="P278" s="128"/>
      <c r="Q278" s="128"/>
      <c r="R278" s="128"/>
      <c r="S278" s="20"/>
    </row>
    <row r="279" spans="1:19" ht="60">
      <c r="A279" s="126"/>
      <c r="B279" s="27"/>
      <c r="C279" s="27"/>
      <c r="D279" s="27"/>
      <c r="E279" s="28" t="s">
        <v>180</v>
      </c>
      <c r="F279" s="129">
        <f>SUM(G279:R279)</f>
        <v>13919</v>
      </c>
      <c r="G279" s="128"/>
      <c r="H279" s="128">
        <v>13919</v>
      </c>
      <c r="I279" s="128"/>
      <c r="J279" s="128"/>
      <c r="K279" s="128"/>
      <c r="L279" s="128"/>
      <c r="M279" s="128"/>
      <c r="N279" s="128"/>
      <c r="O279" s="128"/>
      <c r="P279" s="128"/>
      <c r="Q279" s="128"/>
      <c r="R279" s="128"/>
      <c r="S279" s="20"/>
    </row>
    <row r="280" spans="1:19" ht="45">
      <c r="A280" s="126"/>
      <c r="B280" s="27"/>
      <c r="C280" s="27"/>
      <c r="D280" s="27"/>
      <c r="E280" s="28" t="s">
        <v>181</v>
      </c>
      <c r="F280" s="129">
        <f>SUM(G280:R280)</f>
        <v>44295</v>
      </c>
      <c r="G280" s="128"/>
      <c r="H280" s="128">
        <v>44295</v>
      </c>
      <c r="I280" s="128"/>
      <c r="J280" s="128"/>
      <c r="K280" s="128"/>
      <c r="L280" s="128"/>
      <c r="M280" s="128"/>
      <c r="N280" s="128"/>
      <c r="O280" s="128"/>
      <c r="P280" s="128"/>
      <c r="Q280" s="128"/>
      <c r="R280" s="128"/>
      <c r="S280" s="20"/>
    </row>
    <row r="281" spans="1:19" ht="15.75">
      <c r="A281" s="126"/>
      <c r="B281" s="198"/>
      <c r="C281" s="198"/>
      <c r="D281" s="198"/>
      <c r="E281" s="186" t="s">
        <v>20</v>
      </c>
      <c r="F281" s="129">
        <f>SUM(F282)</f>
        <v>28871</v>
      </c>
      <c r="G281" s="129">
        <f t="shared" ref="G281:R281" si="120">SUM(G282)</f>
        <v>0</v>
      </c>
      <c r="H281" s="129">
        <f t="shared" si="120"/>
        <v>28871</v>
      </c>
      <c r="I281" s="129">
        <f t="shared" si="120"/>
        <v>0</v>
      </c>
      <c r="J281" s="129">
        <f t="shared" si="120"/>
        <v>0</v>
      </c>
      <c r="K281" s="129">
        <f t="shared" si="120"/>
        <v>0</v>
      </c>
      <c r="L281" s="129">
        <f t="shared" si="120"/>
        <v>0</v>
      </c>
      <c r="M281" s="129">
        <f t="shared" si="120"/>
        <v>0</v>
      </c>
      <c r="N281" s="129">
        <f t="shared" si="120"/>
        <v>0</v>
      </c>
      <c r="O281" s="129">
        <f t="shared" si="120"/>
        <v>0</v>
      </c>
      <c r="P281" s="129">
        <f t="shared" si="120"/>
        <v>0</v>
      </c>
      <c r="Q281" s="129">
        <f t="shared" si="120"/>
        <v>0</v>
      </c>
      <c r="R281" s="129">
        <f t="shared" si="120"/>
        <v>0</v>
      </c>
      <c r="S281" s="17"/>
    </row>
    <row r="282" spans="1:19" ht="60">
      <c r="A282" s="126"/>
      <c r="B282" s="198"/>
      <c r="C282" s="198"/>
      <c r="D282" s="198"/>
      <c r="E282" s="23" t="s">
        <v>182</v>
      </c>
      <c r="F282" s="129">
        <f t="shared" ref="F282" si="121">SUM(G282:R282)</f>
        <v>28871</v>
      </c>
      <c r="G282" s="128"/>
      <c r="H282" s="128">
        <v>28871</v>
      </c>
      <c r="I282" s="128"/>
      <c r="J282" s="128"/>
      <c r="K282" s="128"/>
      <c r="L282" s="128"/>
      <c r="M282" s="128"/>
      <c r="N282" s="128"/>
      <c r="O282" s="128"/>
      <c r="P282" s="128"/>
      <c r="Q282" s="128"/>
      <c r="R282" s="128"/>
      <c r="S282" s="17"/>
    </row>
    <row r="283" spans="1:19">
      <c r="A283" s="126"/>
      <c r="B283" s="198"/>
      <c r="C283" s="198"/>
      <c r="D283" s="198"/>
      <c r="E283" s="172" t="s">
        <v>21</v>
      </c>
      <c r="F283" s="129">
        <f>SUM(F284)</f>
        <v>67000</v>
      </c>
      <c r="G283" s="129">
        <f t="shared" ref="G283:R283" si="122">SUM(G284)</f>
        <v>0</v>
      </c>
      <c r="H283" s="129">
        <f t="shared" si="122"/>
        <v>67000</v>
      </c>
      <c r="I283" s="129">
        <f t="shared" si="122"/>
        <v>0</v>
      </c>
      <c r="J283" s="129">
        <f t="shared" si="122"/>
        <v>0</v>
      </c>
      <c r="K283" s="129">
        <f t="shared" si="122"/>
        <v>0</v>
      </c>
      <c r="L283" s="129">
        <f t="shared" si="122"/>
        <v>0</v>
      </c>
      <c r="M283" s="129">
        <f t="shared" si="122"/>
        <v>0</v>
      </c>
      <c r="N283" s="129">
        <f t="shared" si="122"/>
        <v>0</v>
      </c>
      <c r="O283" s="129">
        <f t="shared" si="122"/>
        <v>0</v>
      </c>
      <c r="P283" s="129">
        <f t="shared" si="122"/>
        <v>0</v>
      </c>
      <c r="Q283" s="129">
        <f t="shared" si="122"/>
        <v>0</v>
      </c>
      <c r="R283" s="129">
        <f t="shared" si="122"/>
        <v>0</v>
      </c>
      <c r="S283" s="17"/>
    </row>
    <row r="284" spans="1:19" ht="60">
      <c r="A284" s="126"/>
      <c r="B284" s="198"/>
      <c r="C284" s="198"/>
      <c r="D284" s="198"/>
      <c r="E284" s="28" t="s">
        <v>183</v>
      </c>
      <c r="F284" s="129">
        <f t="shared" ref="F284" si="123">SUM(G284:R284)</f>
        <v>67000</v>
      </c>
      <c r="G284" s="128"/>
      <c r="H284" s="187">
        <v>67000</v>
      </c>
      <c r="I284" s="128">
        <v>0</v>
      </c>
      <c r="J284" s="128"/>
      <c r="K284" s="128"/>
      <c r="L284" s="128"/>
      <c r="M284" s="128"/>
      <c r="N284" s="128"/>
      <c r="O284" s="128"/>
      <c r="P284" s="128"/>
      <c r="Q284" s="128"/>
      <c r="R284" s="128"/>
      <c r="S284" s="17"/>
    </row>
    <row r="285" spans="1:19">
      <c r="A285" s="13"/>
      <c r="B285" s="191"/>
      <c r="C285" s="191" t="s">
        <v>15</v>
      </c>
      <c r="D285" s="191" t="s">
        <v>15</v>
      </c>
      <c r="E285" s="147" t="s">
        <v>247</v>
      </c>
      <c r="F285" s="188">
        <f>F286+F296</f>
        <v>1742363</v>
      </c>
      <c r="G285" s="188">
        <f t="shared" ref="G285:R285" si="124">G286+G296</f>
        <v>0</v>
      </c>
      <c r="H285" s="188">
        <f t="shared" si="124"/>
        <v>998761</v>
      </c>
      <c r="I285" s="188">
        <f t="shared" si="124"/>
        <v>743602</v>
      </c>
      <c r="J285" s="188">
        <f t="shared" si="124"/>
        <v>0</v>
      </c>
      <c r="K285" s="188">
        <f t="shared" si="124"/>
        <v>0</v>
      </c>
      <c r="L285" s="188">
        <f t="shared" si="124"/>
        <v>0</v>
      </c>
      <c r="M285" s="188">
        <f t="shared" si="124"/>
        <v>0</v>
      </c>
      <c r="N285" s="188">
        <f t="shared" si="124"/>
        <v>0</v>
      </c>
      <c r="O285" s="188">
        <f t="shared" si="124"/>
        <v>0</v>
      </c>
      <c r="P285" s="188">
        <f t="shared" si="124"/>
        <v>0</v>
      </c>
      <c r="Q285" s="188">
        <f t="shared" si="124"/>
        <v>0</v>
      </c>
      <c r="R285" s="188">
        <f t="shared" si="124"/>
        <v>0</v>
      </c>
      <c r="S285" s="14"/>
    </row>
    <row r="286" spans="1:19" ht="30">
      <c r="A286" s="13"/>
      <c r="B286" s="200" t="s">
        <v>15</v>
      </c>
      <c r="C286" s="200" t="s">
        <v>26</v>
      </c>
      <c r="D286" s="200">
        <v>441</v>
      </c>
      <c r="E286" s="189" t="s">
        <v>30</v>
      </c>
      <c r="F286" s="188">
        <f>F287+F290+F292+F294</f>
        <v>1516481</v>
      </c>
      <c r="G286" s="188">
        <f t="shared" ref="G286:R286" si="125">G287+G290+G292+G294</f>
        <v>0</v>
      </c>
      <c r="H286" s="190">
        <f t="shared" si="125"/>
        <v>772879</v>
      </c>
      <c r="I286" s="190">
        <f t="shared" si="125"/>
        <v>743602</v>
      </c>
      <c r="J286" s="190">
        <f t="shared" si="125"/>
        <v>0</v>
      </c>
      <c r="K286" s="188">
        <f t="shared" si="125"/>
        <v>0</v>
      </c>
      <c r="L286" s="188">
        <f t="shared" si="125"/>
        <v>0</v>
      </c>
      <c r="M286" s="188">
        <f t="shared" si="125"/>
        <v>0</v>
      </c>
      <c r="N286" s="188">
        <f t="shared" si="125"/>
        <v>0</v>
      </c>
      <c r="O286" s="188">
        <f t="shared" si="125"/>
        <v>0</v>
      </c>
      <c r="P286" s="188">
        <f t="shared" si="125"/>
        <v>0</v>
      </c>
      <c r="Q286" s="188">
        <f t="shared" si="125"/>
        <v>0</v>
      </c>
      <c r="R286" s="188">
        <f t="shared" si="125"/>
        <v>0</v>
      </c>
      <c r="S286" s="14"/>
    </row>
    <row r="287" spans="1:19">
      <c r="A287" s="13"/>
      <c r="B287" s="201"/>
      <c r="C287" s="201"/>
      <c r="D287" s="201"/>
      <c r="E287" s="191" t="s">
        <v>25</v>
      </c>
      <c r="F287" s="192">
        <f>F288+F289</f>
        <v>521068</v>
      </c>
      <c r="G287" s="192">
        <f t="shared" ref="G287:R287" si="126">G288+G289</f>
        <v>0</v>
      </c>
      <c r="H287" s="192">
        <f t="shared" si="126"/>
        <v>0</v>
      </c>
      <c r="I287" s="192">
        <f t="shared" si="126"/>
        <v>521068</v>
      </c>
      <c r="J287" s="192">
        <f t="shared" si="126"/>
        <v>0</v>
      </c>
      <c r="K287" s="192">
        <f t="shared" si="126"/>
        <v>0</v>
      </c>
      <c r="L287" s="192">
        <f t="shared" si="126"/>
        <v>0</v>
      </c>
      <c r="M287" s="192">
        <f t="shared" si="126"/>
        <v>0</v>
      </c>
      <c r="N287" s="192">
        <f t="shared" si="126"/>
        <v>0</v>
      </c>
      <c r="O287" s="192">
        <f t="shared" si="126"/>
        <v>0</v>
      </c>
      <c r="P287" s="192">
        <f t="shared" si="126"/>
        <v>0</v>
      </c>
      <c r="Q287" s="192">
        <f t="shared" si="126"/>
        <v>0</v>
      </c>
      <c r="R287" s="192">
        <f t="shared" si="126"/>
        <v>0</v>
      </c>
      <c r="S287" s="14"/>
    </row>
    <row r="288" spans="1:19" ht="30">
      <c r="A288" s="13"/>
      <c r="B288" s="202"/>
      <c r="C288" s="202"/>
      <c r="D288" s="202"/>
      <c r="E288" s="138" t="s">
        <v>65</v>
      </c>
      <c r="F288" s="192">
        <f t="shared" ref="F288:F289" si="127">G288+H288+I288+J288+K288+L288+M288+N288+O288+P288+Q288+R288</f>
        <v>190765</v>
      </c>
      <c r="G288" s="128"/>
      <c r="H288" s="128"/>
      <c r="I288" s="128">
        <v>190765</v>
      </c>
      <c r="J288" s="128"/>
      <c r="K288" s="128"/>
      <c r="L288" s="128"/>
      <c r="M288" s="128"/>
      <c r="N288" s="128"/>
      <c r="O288" s="128"/>
      <c r="P288" s="128"/>
      <c r="Q288" s="128"/>
      <c r="R288" s="128"/>
      <c r="S288" s="14"/>
    </row>
    <row r="289" spans="1:19" ht="30">
      <c r="A289" s="13"/>
      <c r="B289" s="202"/>
      <c r="C289" s="202"/>
      <c r="D289" s="202"/>
      <c r="E289" s="193" t="s">
        <v>248</v>
      </c>
      <c r="F289" s="192">
        <f t="shared" si="127"/>
        <v>330303</v>
      </c>
      <c r="G289" s="128"/>
      <c r="H289" s="128"/>
      <c r="I289" s="128">
        <v>330303</v>
      </c>
      <c r="J289" s="128"/>
      <c r="K289" s="128"/>
      <c r="L289" s="128"/>
      <c r="M289" s="128"/>
      <c r="N289" s="128"/>
      <c r="O289" s="128"/>
      <c r="P289" s="128"/>
      <c r="Q289" s="128"/>
      <c r="R289" s="128"/>
      <c r="S289" s="14"/>
    </row>
    <row r="290" spans="1:19">
      <c r="A290" s="13"/>
      <c r="B290" s="201"/>
      <c r="C290" s="201"/>
      <c r="D290" s="201"/>
      <c r="E290" s="191" t="s">
        <v>22</v>
      </c>
      <c r="F290" s="192">
        <f>F291</f>
        <v>222534</v>
      </c>
      <c r="G290" s="192">
        <f t="shared" ref="G290:R290" si="128">G291</f>
        <v>0</v>
      </c>
      <c r="H290" s="192">
        <f t="shared" si="128"/>
        <v>0</v>
      </c>
      <c r="I290" s="192">
        <f t="shared" si="128"/>
        <v>222534</v>
      </c>
      <c r="J290" s="192">
        <f t="shared" si="128"/>
        <v>0</v>
      </c>
      <c r="K290" s="192">
        <f t="shared" si="128"/>
        <v>0</v>
      </c>
      <c r="L290" s="192">
        <f t="shared" si="128"/>
        <v>0</v>
      </c>
      <c r="M290" s="192">
        <f t="shared" si="128"/>
        <v>0</v>
      </c>
      <c r="N290" s="192">
        <f t="shared" si="128"/>
        <v>0</v>
      </c>
      <c r="O290" s="192">
        <f t="shared" si="128"/>
        <v>0</v>
      </c>
      <c r="P290" s="192">
        <f t="shared" si="128"/>
        <v>0</v>
      </c>
      <c r="Q290" s="192">
        <f t="shared" si="128"/>
        <v>0</v>
      </c>
      <c r="R290" s="192">
        <f t="shared" si="128"/>
        <v>0</v>
      </c>
      <c r="S290" s="14"/>
    </row>
    <row r="291" spans="1:19" ht="45">
      <c r="A291" s="13"/>
      <c r="B291" s="201"/>
      <c r="C291" s="201"/>
      <c r="D291" s="201"/>
      <c r="E291" s="15" t="s">
        <v>64</v>
      </c>
      <c r="F291" s="192">
        <f t="shared" ref="F291" si="129">G291+H291+I291+J291+K291+L291+M291+N291+O291+P291+Q291+R291</f>
        <v>222534</v>
      </c>
      <c r="G291" s="128"/>
      <c r="H291" s="128"/>
      <c r="I291" s="128">
        <v>222534</v>
      </c>
      <c r="J291" s="128">
        <f>222534-222534</f>
        <v>0</v>
      </c>
      <c r="K291" s="128"/>
      <c r="L291" s="128"/>
      <c r="M291" s="128"/>
      <c r="N291" s="128"/>
      <c r="O291" s="128"/>
      <c r="P291" s="128"/>
      <c r="Q291" s="128"/>
      <c r="R291" s="128"/>
      <c r="S291" s="14"/>
    </row>
    <row r="292" spans="1:19">
      <c r="A292" s="13"/>
      <c r="B292" s="202"/>
      <c r="C292" s="202"/>
      <c r="D292" s="202"/>
      <c r="E292" s="191" t="s">
        <v>23</v>
      </c>
      <c r="F292" s="192">
        <f>F293</f>
        <v>273393</v>
      </c>
      <c r="G292" s="192">
        <f t="shared" ref="G292:R292" si="130">G293</f>
        <v>0</v>
      </c>
      <c r="H292" s="192">
        <f t="shared" si="130"/>
        <v>273393</v>
      </c>
      <c r="I292" s="192">
        <f t="shared" si="130"/>
        <v>0</v>
      </c>
      <c r="J292" s="192">
        <f t="shared" si="130"/>
        <v>0</v>
      </c>
      <c r="K292" s="192">
        <f t="shared" si="130"/>
        <v>0</v>
      </c>
      <c r="L292" s="192">
        <f t="shared" si="130"/>
        <v>0</v>
      </c>
      <c r="M292" s="192">
        <f t="shared" si="130"/>
        <v>0</v>
      </c>
      <c r="N292" s="192">
        <f t="shared" si="130"/>
        <v>0</v>
      </c>
      <c r="O292" s="192">
        <f t="shared" si="130"/>
        <v>0</v>
      </c>
      <c r="P292" s="192">
        <f t="shared" si="130"/>
        <v>0</v>
      </c>
      <c r="Q292" s="192">
        <f t="shared" si="130"/>
        <v>0</v>
      </c>
      <c r="R292" s="192">
        <f t="shared" si="130"/>
        <v>0</v>
      </c>
      <c r="S292" s="14"/>
    </row>
    <row r="293" spans="1:19" ht="30">
      <c r="A293" s="13"/>
      <c r="B293" s="201"/>
      <c r="C293" s="201"/>
      <c r="D293" s="201"/>
      <c r="E293" s="15" t="s">
        <v>63</v>
      </c>
      <c r="F293" s="192">
        <f t="shared" ref="F293" si="131">G293+H293+I293+J293+K293+L293+M293+N293+O293+P293+Q293+R293</f>
        <v>273393</v>
      </c>
      <c r="G293" s="128"/>
      <c r="H293" s="128">
        <v>273393</v>
      </c>
      <c r="I293" s="128"/>
      <c r="J293" s="128"/>
      <c r="K293" s="128"/>
      <c r="L293" s="128"/>
      <c r="M293" s="128"/>
      <c r="N293" s="128"/>
      <c r="O293" s="128"/>
      <c r="P293" s="128"/>
      <c r="Q293" s="128"/>
      <c r="R293" s="128"/>
      <c r="S293" s="14"/>
    </row>
    <row r="294" spans="1:19">
      <c r="A294" s="13"/>
      <c r="B294" s="201"/>
      <c r="C294" s="201"/>
      <c r="D294" s="201"/>
      <c r="E294" s="191" t="s">
        <v>20</v>
      </c>
      <c r="F294" s="192">
        <f>F295</f>
        <v>499486</v>
      </c>
      <c r="G294" s="192">
        <f t="shared" ref="G294:R294" si="132">G295</f>
        <v>0</v>
      </c>
      <c r="H294" s="192">
        <f t="shared" si="132"/>
        <v>499486</v>
      </c>
      <c r="I294" s="192">
        <f t="shared" si="132"/>
        <v>0</v>
      </c>
      <c r="J294" s="192">
        <f t="shared" si="132"/>
        <v>0</v>
      </c>
      <c r="K294" s="134">
        <f t="shared" si="132"/>
        <v>0</v>
      </c>
      <c r="L294" s="192">
        <f t="shared" si="132"/>
        <v>0</v>
      </c>
      <c r="M294" s="192">
        <f t="shared" si="132"/>
        <v>0</v>
      </c>
      <c r="N294" s="192">
        <f t="shared" si="132"/>
        <v>0</v>
      </c>
      <c r="O294" s="192">
        <f t="shared" si="132"/>
        <v>0</v>
      </c>
      <c r="P294" s="192">
        <f t="shared" si="132"/>
        <v>0</v>
      </c>
      <c r="Q294" s="192">
        <f t="shared" si="132"/>
        <v>0</v>
      </c>
      <c r="R294" s="192">
        <f t="shared" si="132"/>
        <v>0</v>
      </c>
      <c r="S294" s="14"/>
    </row>
    <row r="295" spans="1:19" ht="30">
      <c r="A295" s="13"/>
      <c r="B295" s="202"/>
      <c r="C295" s="202"/>
      <c r="D295" s="202"/>
      <c r="E295" s="15" t="s">
        <v>62</v>
      </c>
      <c r="F295" s="134">
        <f>SUM(G295:R295)</f>
        <v>499486</v>
      </c>
      <c r="G295" s="128"/>
      <c r="H295" s="128">
        <v>499486</v>
      </c>
      <c r="I295" s="128"/>
      <c r="J295" s="128"/>
      <c r="K295" s="13"/>
      <c r="L295" s="128"/>
      <c r="M295" s="128"/>
      <c r="N295" s="128"/>
      <c r="O295" s="128"/>
      <c r="P295" s="128"/>
      <c r="Q295" s="128"/>
      <c r="R295" s="128"/>
      <c r="S295" s="14"/>
    </row>
    <row r="296" spans="1:19" ht="15.75">
      <c r="A296" s="126"/>
      <c r="B296" s="203"/>
      <c r="C296" s="27" t="s">
        <v>17</v>
      </c>
      <c r="D296" s="27" t="s">
        <v>15</v>
      </c>
      <c r="E296" s="138" t="s">
        <v>27</v>
      </c>
      <c r="F296" s="129">
        <f>F297</f>
        <v>225882</v>
      </c>
      <c r="G296" s="129">
        <f t="shared" ref="G296:R296" si="133">G297</f>
        <v>0</v>
      </c>
      <c r="H296" s="129">
        <f t="shared" si="133"/>
        <v>225882</v>
      </c>
      <c r="I296" s="129">
        <f t="shared" si="133"/>
        <v>0</v>
      </c>
      <c r="J296" s="129">
        <f t="shared" si="133"/>
        <v>0</v>
      </c>
      <c r="K296" s="129">
        <f t="shared" si="133"/>
        <v>0</v>
      </c>
      <c r="L296" s="129">
        <f t="shared" si="133"/>
        <v>0</v>
      </c>
      <c r="M296" s="129">
        <f t="shared" si="133"/>
        <v>0</v>
      </c>
      <c r="N296" s="129">
        <f t="shared" si="133"/>
        <v>0</v>
      </c>
      <c r="O296" s="129">
        <f t="shared" si="133"/>
        <v>0</v>
      </c>
      <c r="P296" s="129">
        <f t="shared" si="133"/>
        <v>0</v>
      </c>
      <c r="Q296" s="129">
        <f t="shared" si="133"/>
        <v>0</v>
      </c>
      <c r="R296" s="129">
        <f t="shared" si="133"/>
        <v>0</v>
      </c>
      <c r="S296" s="20"/>
    </row>
    <row r="297" spans="1:19" ht="30">
      <c r="A297" s="126"/>
      <c r="B297" s="203"/>
      <c r="C297" s="27" t="s">
        <v>15</v>
      </c>
      <c r="D297" s="27" t="s">
        <v>33</v>
      </c>
      <c r="E297" s="127" t="s">
        <v>34</v>
      </c>
      <c r="F297" s="129">
        <f>SUM(F298:F302)</f>
        <v>225882</v>
      </c>
      <c r="G297" s="129">
        <f t="shared" ref="G297:R297" si="134">SUM(G298:G302)</f>
        <v>0</v>
      </c>
      <c r="H297" s="129">
        <f t="shared" si="134"/>
        <v>225882</v>
      </c>
      <c r="I297" s="129">
        <f t="shared" si="134"/>
        <v>0</v>
      </c>
      <c r="J297" s="129">
        <f t="shared" si="134"/>
        <v>0</v>
      </c>
      <c r="K297" s="129">
        <f t="shared" si="134"/>
        <v>0</v>
      </c>
      <c r="L297" s="129">
        <f t="shared" si="134"/>
        <v>0</v>
      </c>
      <c r="M297" s="129">
        <f t="shared" si="134"/>
        <v>0</v>
      </c>
      <c r="N297" s="129">
        <f t="shared" si="134"/>
        <v>0</v>
      </c>
      <c r="O297" s="129">
        <f t="shared" si="134"/>
        <v>0</v>
      </c>
      <c r="P297" s="129">
        <f t="shared" si="134"/>
        <v>0</v>
      </c>
      <c r="Q297" s="129">
        <f t="shared" si="134"/>
        <v>0</v>
      </c>
      <c r="R297" s="129">
        <f t="shared" si="134"/>
        <v>0</v>
      </c>
      <c r="S297" s="20"/>
    </row>
    <row r="298" spans="1:19" ht="31.5">
      <c r="A298" s="126"/>
      <c r="B298" s="11"/>
      <c r="C298" s="11"/>
      <c r="D298" s="11"/>
      <c r="E298" s="194" t="s">
        <v>200</v>
      </c>
      <c r="F298" s="129">
        <f>SUM(G298:R298)</f>
        <v>50597</v>
      </c>
      <c r="G298" s="195"/>
      <c r="H298" s="195">
        <v>50597</v>
      </c>
      <c r="I298" s="195"/>
      <c r="J298" s="195"/>
      <c r="K298" s="195"/>
      <c r="L298" s="195"/>
      <c r="M298" s="195"/>
      <c r="N298" s="195"/>
      <c r="O298" s="195"/>
      <c r="P298" s="195"/>
      <c r="Q298" s="195"/>
      <c r="R298" s="195"/>
      <c r="S298" s="17"/>
    </row>
    <row r="299" spans="1:19" ht="47.25">
      <c r="A299" s="126"/>
      <c r="B299" s="11"/>
      <c r="C299" s="11"/>
      <c r="D299" s="11"/>
      <c r="E299" s="194" t="s">
        <v>204</v>
      </c>
      <c r="F299" s="129">
        <f>SUM(G299:R299)</f>
        <v>46994</v>
      </c>
      <c r="G299" s="195"/>
      <c r="H299" s="195">
        <v>46994</v>
      </c>
      <c r="I299" s="195"/>
      <c r="J299" s="195"/>
      <c r="K299" s="195"/>
      <c r="L299" s="195"/>
      <c r="M299" s="195"/>
      <c r="N299" s="195"/>
      <c r="O299" s="195"/>
      <c r="P299" s="195"/>
      <c r="Q299" s="195"/>
      <c r="R299" s="195"/>
      <c r="S299" s="17"/>
    </row>
    <row r="300" spans="1:19" ht="47.25">
      <c r="A300" s="126"/>
      <c r="B300" s="11"/>
      <c r="C300" s="11"/>
      <c r="D300" s="11"/>
      <c r="E300" s="194" t="s">
        <v>205</v>
      </c>
      <c r="F300" s="129">
        <f>SUM(G300:R300)</f>
        <v>69567</v>
      </c>
      <c r="G300" s="195"/>
      <c r="H300" s="196">
        <v>69567</v>
      </c>
      <c r="I300" s="195"/>
      <c r="J300" s="195"/>
      <c r="K300" s="195"/>
      <c r="L300" s="195"/>
      <c r="M300" s="195"/>
      <c r="N300" s="195"/>
      <c r="O300" s="195"/>
      <c r="P300" s="195"/>
      <c r="Q300" s="195"/>
      <c r="R300" s="195"/>
      <c r="S300" s="17"/>
    </row>
    <row r="301" spans="1:19" ht="31.5">
      <c r="A301" s="126"/>
      <c r="B301" s="11"/>
      <c r="C301" s="11"/>
      <c r="D301" s="11"/>
      <c r="E301" s="194" t="s">
        <v>208</v>
      </c>
      <c r="F301" s="129">
        <f t="shared" ref="F301:F302" si="135">SUM(G301:R301)</f>
        <v>22024</v>
      </c>
      <c r="G301" s="195"/>
      <c r="H301" s="195">
        <v>22024</v>
      </c>
      <c r="I301" s="195"/>
      <c r="J301" s="195"/>
      <c r="K301" s="195"/>
      <c r="L301" s="195"/>
      <c r="M301" s="195"/>
      <c r="N301" s="195"/>
      <c r="O301" s="195"/>
      <c r="P301" s="195"/>
      <c r="Q301" s="195"/>
      <c r="R301" s="195"/>
      <c r="S301" s="17"/>
    </row>
    <row r="302" spans="1:19" ht="47.25">
      <c r="A302" s="126"/>
      <c r="B302" s="11"/>
      <c r="C302" s="11"/>
      <c r="D302" s="11"/>
      <c r="E302" s="194" t="s">
        <v>249</v>
      </c>
      <c r="F302" s="129">
        <f t="shared" si="135"/>
        <v>36700</v>
      </c>
      <c r="G302" s="195"/>
      <c r="H302" s="195">
        <v>36700</v>
      </c>
      <c r="I302" s="195"/>
      <c r="J302" s="195"/>
      <c r="K302" s="195"/>
      <c r="L302" s="195"/>
      <c r="M302" s="195"/>
      <c r="N302" s="195"/>
      <c r="O302" s="195"/>
      <c r="P302" s="195"/>
      <c r="Q302" s="195"/>
      <c r="R302" s="195"/>
      <c r="S302" s="17"/>
    </row>
    <row r="303" spans="1:19" ht="15.75">
      <c r="A303" s="13"/>
      <c r="B303" s="202"/>
      <c r="C303" s="202"/>
      <c r="D303" s="202"/>
      <c r="E303" s="149" t="s">
        <v>227</v>
      </c>
      <c r="F303" s="134">
        <f>F304</f>
        <v>1769991.8</v>
      </c>
      <c r="G303" s="134">
        <f t="shared" ref="G303:R303" si="136">G304</f>
        <v>0</v>
      </c>
      <c r="H303" s="134">
        <f t="shared" si="136"/>
        <v>717317</v>
      </c>
      <c r="I303" s="134">
        <f t="shared" si="136"/>
        <v>362769.2</v>
      </c>
      <c r="J303" s="134">
        <f t="shared" si="136"/>
        <v>638504.60000000009</v>
      </c>
      <c r="K303" s="134">
        <f t="shared" si="136"/>
        <v>51401</v>
      </c>
      <c r="L303" s="134">
        <f t="shared" si="136"/>
        <v>0</v>
      </c>
      <c r="M303" s="134">
        <f t="shared" si="136"/>
        <v>0</v>
      </c>
      <c r="N303" s="134">
        <f t="shared" si="136"/>
        <v>0</v>
      </c>
      <c r="O303" s="134">
        <f t="shared" si="136"/>
        <v>0</v>
      </c>
      <c r="P303" s="134">
        <f t="shared" si="136"/>
        <v>0</v>
      </c>
      <c r="Q303" s="134">
        <f t="shared" si="136"/>
        <v>0</v>
      </c>
      <c r="R303" s="134">
        <f t="shared" si="136"/>
        <v>0</v>
      </c>
      <c r="S303" s="14"/>
    </row>
    <row r="304" spans="1:19" ht="30">
      <c r="A304" s="126"/>
      <c r="B304" s="36"/>
      <c r="C304" s="36" t="s">
        <v>17</v>
      </c>
      <c r="D304" s="36"/>
      <c r="E304" s="197" t="s">
        <v>37</v>
      </c>
      <c r="F304" s="195">
        <f t="shared" ref="F304:R304" si="137">F305</f>
        <v>1769991.8</v>
      </c>
      <c r="G304" s="195">
        <f t="shared" si="137"/>
        <v>0</v>
      </c>
      <c r="H304" s="195">
        <f t="shared" si="137"/>
        <v>717317</v>
      </c>
      <c r="I304" s="195">
        <f t="shared" si="137"/>
        <v>362769.2</v>
      </c>
      <c r="J304" s="195">
        <f t="shared" si="137"/>
        <v>638504.60000000009</v>
      </c>
      <c r="K304" s="195">
        <f t="shared" si="137"/>
        <v>51401</v>
      </c>
      <c r="L304" s="195">
        <f t="shared" si="137"/>
        <v>0</v>
      </c>
      <c r="M304" s="195">
        <f t="shared" si="137"/>
        <v>0</v>
      </c>
      <c r="N304" s="195">
        <f t="shared" si="137"/>
        <v>0</v>
      </c>
      <c r="O304" s="195">
        <f t="shared" si="137"/>
        <v>0</v>
      </c>
      <c r="P304" s="195">
        <f t="shared" si="137"/>
        <v>0</v>
      </c>
      <c r="Q304" s="195">
        <f t="shared" si="137"/>
        <v>0</v>
      </c>
      <c r="R304" s="195">
        <f t="shared" si="137"/>
        <v>0</v>
      </c>
      <c r="S304" s="6"/>
    </row>
    <row r="305" spans="1:19" ht="30">
      <c r="A305" s="126"/>
      <c r="B305" s="36"/>
      <c r="C305" s="36"/>
      <c r="D305" s="36" t="s">
        <v>33</v>
      </c>
      <c r="E305" s="197" t="s">
        <v>34</v>
      </c>
      <c r="F305" s="195">
        <f>SUM(F306:F329)</f>
        <v>1769991.8</v>
      </c>
      <c r="G305" s="195">
        <f t="shared" ref="G305:R305" si="138">SUM(G306:G329)</f>
        <v>0</v>
      </c>
      <c r="H305" s="195">
        <f t="shared" si="138"/>
        <v>717317</v>
      </c>
      <c r="I305" s="195">
        <f t="shared" si="138"/>
        <v>362769.2</v>
      </c>
      <c r="J305" s="195">
        <f t="shared" si="138"/>
        <v>638504.60000000009</v>
      </c>
      <c r="K305" s="195">
        <f t="shared" si="138"/>
        <v>51401</v>
      </c>
      <c r="L305" s="195">
        <f t="shared" si="138"/>
        <v>0</v>
      </c>
      <c r="M305" s="195">
        <f t="shared" si="138"/>
        <v>0</v>
      </c>
      <c r="N305" s="195">
        <f t="shared" si="138"/>
        <v>0</v>
      </c>
      <c r="O305" s="195">
        <f t="shared" si="138"/>
        <v>0</v>
      </c>
      <c r="P305" s="195">
        <f t="shared" si="138"/>
        <v>0</v>
      </c>
      <c r="Q305" s="195">
        <f t="shared" si="138"/>
        <v>0</v>
      </c>
      <c r="R305" s="195">
        <f t="shared" si="138"/>
        <v>0</v>
      </c>
      <c r="S305" s="6"/>
    </row>
    <row r="306" spans="1:19" s="6" customFormat="1" ht="60">
      <c r="A306" s="126"/>
      <c r="B306" s="226"/>
      <c r="C306" s="126"/>
      <c r="D306" s="126"/>
      <c r="E306" s="127" t="s">
        <v>297</v>
      </c>
      <c r="F306" s="80">
        <f t="shared" ref="F306:F317" si="139">SUM(G306:R306)</f>
        <v>5000</v>
      </c>
      <c r="G306" s="80"/>
      <c r="H306" s="80"/>
      <c r="I306" s="80"/>
      <c r="J306" s="80">
        <v>5000</v>
      </c>
      <c r="K306" s="80"/>
      <c r="L306" s="80"/>
      <c r="M306" s="80"/>
      <c r="N306" s="80"/>
      <c r="O306" s="80"/>
      <c r="P306" s="80"/>
      <c r="Q306" s="80"/>
      <c r="R306" s="80"/>
    </row>
    <row r="307" spans="1:19" s="6" customFormat="1" ht="30">
      <c r="A307" s="126"/>
      <c r="B307" s="226"/>
      <c r="C307" s="126"/>
      <c r="D307" s="126"/>
      <c r="E307" s="127" t="s">
        <v>298</v>
      </c>
      <c r="F307" s="80">
        <f t="shared" si="139"/>
        <v>6000</v>
      </c>
      <c r="G307" s="80"/>
      <c r="H307" s="80"/>
      <c r="I307" s="80"/>
      <c r="J307" s="80">
        <v>6000</v>
      </c>
      <c r="K307" s="80"/>
      <c r="L307" s="80"/>
      <c r="M307" s="80"/>
      <c r="N307" s="80"/>
      <c r="O307" s="80"/>
      <c r="P307" s="80"/>
      <c r="Q307" s="80"/>
      <c r="R307" s="80"/>
    </row>
    <row r="308" spans="1:19" s="6" customFormat="1" ht="45">
      <c r="A308" s="126"/>
      <c r="B308" s="226"/>
      <c r="C308" s="126"/>
      <c r="D308" s="126"/>
      <c r="E308" s="127" t="s">
        <v>299</v>
      </c>
      <c r="F308" s="80">
        <f t="shared" si="139"/>
        <v>4500</v>
      </c>
      <c r="G308" s="80"/>
      <c r="H308" s="80"/>
      <c r="I308" s="80"/>
      <c r="J308" s="80">
        <v>4500</v>
      </c>
      <c r="K308" s="77"/>
      <c r="L308" s="77"/>
      <c r="M308" s="77"/>
      <c r="N308" s="80"/>
      <c r="O308" s="77"/>
      <c r="P308" s="77"/>
      <c r="Q308" s="80"/>
      <c r="R308" s="80"/>
    </row>
    <row r="309" spans="1:19" s="6" customFormat="1" ht="45">
      <c r="A309" s="126"/>
      <c r="B309" s="226"/>
      <c r="C309" s="126"/>
      <c r="D309" s="126"/>
      <c r="E309" s="127" t="s">
        <v>300</v>
      </c>
      <c r="F309" s="80">
        <f t="shared" si="139"/>
        <v>6000</v>
      </c>
      <c r="G309" s="80"/>
      <c r="H309" s="80"/>
      <c r="I309" s="80"/>
      <c r="J309" s="80">
        <v>6000</v>
      </c>
      <c r="K309" s="80"/>
      <c r="L309" s="77"/>
      <c r="M309" s="77"/>
      <c r="N309" s="77"/>
      <c r="O309" s="77"/>
      <c r="P309" s="77"/>
      <c r="Q309" s="77"/>
      <c r="R309" s="77"/>
    </row>
    <row r="310" spans="1:19" s="6" customFormat="1" ht="60">
      <c r="A310" s="126"/>
      <c r="B310" s="226"/>
      <c r="C310" s="126"/>
      <c r="D310" s="126"/>
      <c r="E310" s="189" t="s">
        <v>301</v>
      </c>
      <c r="F310" s="81">
        <f t="shared" si="139"/>
        <v>65000</v>
      </c>
      <c r="G310" s="81"/>
      <c r="H310" s="80"/>
      <c r="I310" s="80"/>
      <c r="J310" s="80">
        <v>65000</v>
      </c>
      <c r="K310" s="80"/>
      <c r="L310" s="80"/>
      <c r="M310" s="80"/>
      <c r="N310" s="80"/>
      <c r="O310" s="80"/>
      <c r="P310" s="80"/>
      <c r="Q310" s="80"/>
      <c r="R310" s="80"/>
    </row>
    <row r="311" spans="1:19" s="6" customFormat="1" ht="45">
      <c r="A311" s="126"/>
      <c r="B311" s="226"/>
      <c r="C311" s="126"/>
      <c r="D311" s="126"/>
      <c r="E311" s="189" t="s">
        <v>302</v>
      </c>
      <c r="F311" s="81">
        <f t="shared" si="139"/>
        <v>4000</v>
      </c>
      <c r="G311" s="81"/>
      <c r="H311" s="80"/>
      <c r="I311" s="80"/>
      <c r="J311" s="80">
        <v>4000</v>
      </c>
      <c r="K311" s="80"/>
      <c r="L311" s="80"/>
      <c r="M311" s="80"/>
      <c r="N311" s="80"/>
      <c r="O311" s="80"/>
      <c r="P311" s="80"/>
      <c r="Q311" s="80"/>
      <c r="R311" s="80"/>
    </row>
    <row r="312" spans="1:19" s="6" customFormat="1" ht="45">
      <c r="A312" s="126"/>
      <c r="B312" s="226"/>
      <c r="C312" s="126"/>
      <c r="D312" s="126"/>
      <c r="E312" s="189" t="s">
        <v>303</v>
      </c>
      <c r="F312" s="81">
        <f t="shared" si="139"/>
        <v>5000</v>
      </c>
      <c r="G312" s="81"/>
      <c r="H312" s="80"/>
      <c r="I312" s="80"/>
      <c r="J312" s="80">
        <v>5000</v>
      </c>
      <c r="K312" s="80"/>
      <c r="L312" s="80"/>
      <c r="M312" s="80"/>
      <c r="N312" s="80"/>
      <c r="O312" s="80"/>
      <c r="P312" s="80"/>
      <c r="Q312" s="80"/>
      <c r="R312" s="80"/>
    </row>
    <row r="313" spans="1:19" s="6" customFormat="1" ht="40.5" customHeight="1">
      <c r="A313" s="126"/>
      <c r="B313" s="226"/>
      <c r="C313" s="126"/>
      <c r="D313" s="126"/>
      <c r="E313" s="127" t="s">
        <v>304</v>
      </c>
      <c r="F313" s="81">
        <f t="shared" si="139"/>
        <v>4500</v>
      </c>
      <c r="G313" s="81"/>
      <c r="H313" s="80"/>
      <c r="I313" s="80"/>
      <c r="J313" s="80">
        <v>4500</v>
      </c>
      <c r="K313" s="80"/>
      <c r="L313" s="80"/>
      <c r="M313" s="80"/>
      <c r="N313" s="80"/>
      <c r="O313" s="80"/>
      <c r="P313" s="80"/>
      <c r="Q313" s="80"/>
      <c r="R313" s="80"/>
    </row>
    <row r="314" spans="1:19" s="18" customFormat="1" ht="45">
      <c r="A314" s="230"/>
      <c r="B314" s="224"/>
      <c r="C314" s="224"/>
      <c r="D314" s="224"/>
      <c r="E314" s="231" t="s">
        <v>305</v>
      </c>
      <c r="F314" s="80">
        <f t="shared" si="139"/>
        <v>50000</v>
      </c>
      <c r="G314" s="80"/>
      <c r="H314" s="80"/>
      <c r="I314" s="80"/>
      <c r="J314" s="80">
        <v>50000</v>
      </c>
      <c r="K314" s="80"/>
      <c r="L314" s="80"/>
      <c r="M314" s="80"/>
      <c r="N314" s="80"/>
      <c r="O314" s="80"/>
      <c r="P314" s="80"/>
      <c r="Q314" s="80"/>
      <c r="R314" s="77"/>
    </row>
    <row r="315" spans="1:19" s="18" customFormat="1" ht="75">
      <c r="A315" s="230"/>
      <c r="B315" s="224"/>
      <c r="C315" s="224"/>
      <c r="D315" s="224"/>
      <c r="E315" s="232" t="s">
        <v>306</v>
      </c>
      <c r="F315" s="80">
        <f t="shared" si="139"/>
        <v>70000</v>
      </c>
      <c r="G315" s="80"/>
      <c r="H315" s="80"/>
      <c r="I315" s="80"/>
      <c r="J315" s="80">
        <v>70000</v>
      </c>
      <c r="K315" s="80"/>
      <c r="L315" s="80"/>
      <c r="M315" s="80"/>
      <c r="N315" s="80"/>
      <c r="O315" s="80"/>
      <c r="P315" s="80"/>
      <c r="Q315" s="80"/>
      <c r="R315" s="77"/>
    </row>
    <row r="316" spans="1:19" s="18" customFormat="1" ht="30">
      <c r="A316" s="230"/>
      <c r="B316" s="224"/>
      <c r="C316" s="224"/>
      <c r="D316" s="224"/>
      <c r="E316" s="51" t="s">
        <v>307</v>
      </c>
      <c r="F316" s="80">
        <f t="shared" si="139"/>
        <v>50000</v>
      </c>
      <c r="G316" s="80"/>
      <c r="H316" s="80"/>
      <c r="I316" s="80"/>
      <c r="J316" s="80">
        <v>50000</v>
      </c>
      <c r="K316" s="80"/>
      <c r="L316" s="80"/>
      <c r="M316" s="80"/>
      <c r="N316" s="80"/>
      <c r="O316" s="80"/>
      <c r="P316" s="80"/>
      <c r="Q316" s="80"/>
      <c r="R316" s="77"/>
    </row>
    <row r="317" spans="1:19" s="18" customFormat="1" ht="60">
      <c r="A317" s="230"/>
      <c r="B317" s="224"/>
      <c r="C317" s="224"/>
      <c r="D317" s="224"/>
      <c r="E317" s="231" t="s">
        <v>308</v>
      </c>
      <c r="F317" s="80">
        <f t="shared" si="139"/>
        <v>276696.3</v>
      </c>
      <c r="G317" s="80"/>
      <c r="H317" s="80"/>
      <c r="I317" s="80"/>
      <c r="J317" s="80">
        <v>276696.3</v>
      </c>
      <c r="K317" s="80"/>
      <c r="L317" s="80"/>
      <c r="M317" s="80"/>
      <c r="N317" s="80"/>
      <c r="O317" s="80"/>
      <c r="P317" s="80"/>
      <c r="Q317" s="80"/>
      <c r="R317" s="77"/>
    </row>
    <row r="318" spans="1:19" s="6" customFormat="1" ht="30">
      <c r="A318" s="72"/>
      <c r="B318" s="3"/>
      <c r="C318" s="3"/>
      <c r="D318" s="3"/>
      <c r="E318" s="62" t="s">
        <v>309</v>
      </c>
      <c r="F318" s="80">
        <f>SUM(G318:R318)</f>
        <v>91808.3</v>
      </c>
      <c r="G318" s="77"/>
      <c r="H318" s="77"/>
      <c r="I318" s="77"/>
      <c r="J318" s="77">
        <v>91808.3</v>
      </c>
      <c r="K318" s="82"/>
      <c r="L318" s="82"/>
      <c r="M318" s="82"/>
      <c r="N318" s="77"/>
      <c r="O318" s="77"/>
      <c r="P318" s="77"/>
      <c r="Q318" s="77"/>
      <c r="R318" s="82"/>
    </row>
    <row r="319" spans="1:19" ht="47.25">
      <c r="A319" s="20"/>
      <c r="B319" s="203"/>
      <c r="C319" s="203"/>
      <c r="D319" s="203"/>
      <c r="E319" s="130" t="s">
        <v>195</v>
      </c>
      <c r="F319" s="129">
        <f t="shared" ref="F319:F329" si="140">SUM(G319:R319)</f>
        <v>210000</v>
      </c>
      <c r="G319" s="129"/>
      <c r="H319" s="129"/>
      <c r="I319" s="129">
        <v>210000</v>
      </c>
      <c r="J319" s="129"/>
      <c r="K319" s="129"/>
      <c r="L319" s="129"/>
      <c r="M319" s="129"/>
      <c r="N319" s="129"/>
      <c r="O319" s="129"/>
      <c r="P319" s="129"/>
      <c r="Q319" s="129"/>
      <c r="R319" s="128"/>
      <c r="S319" s="20"/>
    </row>
    <row r="320" spans="1:19" ht="63">
      <c r="A320" s="126"/>
      <c r="B320" s="203"/>
      <c r="C320" s="27"/>
      <c r="D320" s="27"/>
      <c r="E320" s="146" t="s">
        <v>196</v>
      </c>
      <c r="F320" s="129">
        <f t="shared" si="140"/>
        <v>3944</v>
      </c>
      <c r="G320" s="129"/>
      <c r="H320" s="129">
        <v>3944</v>
      </c>
      <c r="I320" s="129"/>
      <c r="J320" s="129"/>
      <c r="K320" s="129"/>
      <c r="L320" s="129"/>
      <c r="M320" s="129"/>
      <c r="N320" s="129"/>
      <c r="O320" s="129"/>
      <c r="P320" s="129"/>
      <c r="Q320" s="129"/>
      <c r="R320" s="129"/>
      <c r="S320" s="20"/>
    </row>
    <row r="321" spans="1:19" ht="63">
      <c r="A321" s="126"/>
      <c r="B321" s="203"/>
      <c r="C321" s="27"/>
      <c r="D321" s="27"/>
      <c r="E321" s="146" t="s">
        <v>197</v>
      </c>
      <c r="F321" s="129">
        <f t="shared" si="140"/>
        <v>3190</v>
      </c>
      <c r="G321" s="129"/>
      <c r="H321" s="129">
        <v>3190</v>
      </c>
      <c r="I321" s="129"/>
      <c r="J321" s="129"/>
      <c r="K321" s="129"/>
      <c r="L321" s="129"/>
      <c r="M321" s="129"/>
      <c r="N321" s="129"/>
      <c r="O321" s="129"/>
      <c r="P321" s="129"/>
      <c r="Q321" s="129"/>
      <c r="R321" s="129"/>
      <c r="S321" s="20"/>
    </row>
    <row r="322" spans="1:19" ht="31.5">
      <c r="A322" s="126"/>
      <c r="B322" s="11"/>
      <c r="C322" s="11"/>
      <c r="D322" s="11"/>
      <c r="E322" s="130" t="s">
        <v>198</v>
      </c>
      <c r="F322" s="129">
        <f t="shared" si="140"/>
        <v>752769.2</v>
      </c>
      <c r="G322" s="195"/>
      <c r="H322" s="195">
        <v>600000</v>
      </c>
      <c r="I322" s="195">
        <v>152769.20000000001</v>
      </c>
      <c r="J322" s="195"/>
      <c r="K322" s="195"/>
      <c r="L322" s="195"/>
      <c r="M322" s="195"/>
      <c r="N322" s="195"/>
      <c r="O322" s="195"/>
      <c r="P322" s="195"/>
      <c r="Q322" s="195"/>
      <c r="R322" s="195"/>
      <c r="S322" s="6"/>
    </row>
    <row r="323" spans="1:19" ht="47.25">
      <c r="A323" s="126"/>
      <c r="B323" s="11"/>
      <c r="C323" s="11"/>
      <c r="D323" s="11"/>
      <c r="E323" s="130" t="s">
        <v>199</v>
      </c>
      <c r="F323" s="129">
        <f t="shared" si="140"/>
        <v>51401</v>
      </c>
      <c r="G323" s="195"/>
      <c r="H323" s="195"/>
      <c r="I323" s="195"/>
      <c r="J323" s="195"/>
      <c r="K323" s="195">
        <v>51401</v>
      </c>
      <c r="L323" s="195"/>
      <c r="M323" s="195"/>
      <c r="N323" s="195"/>
      <c r="O323" s="195"/>
      <c r="P323" s="195"/>
      <c r="Q323" s="195"/>
      <c r="R323" s="195"/>
      <c r="S323" s="6"/>
    </row>
    <row r="324" spans="1:19" ht="47.25">
      <c r="A324" s="126"/>
      <c r="B324" s="11"/>
      <c r="C324" s="11"/>
      <c r="D324" s="11"/>
      <c r="E324" s="130" t="s">
        <v>201</v>
      </c>
      <c r="F324" s="129">
        <f t="shared" si="140"/>
        <v>0</v>
      </c>
      <c r="G324" s="195"/>
      <c r="H324" s="195">
        <f>98773-98773</f>
        <v>0</v>
      </c>
      <c r="I324" s="195"/>
      <c r="J324" s="195"/>
      <c r="K324" s="195"/>
      <c r="L324" s="195"/>
      <c r="M324" s="195"/>
      <c r="N324" s="195"/>
      <c r="O324" s="195"/>
      <c r="P324" s="195"/>
      <c r="Q324" s="195"/>
      <c r="R324" s="195"/>
      <c r="S324" s="6"/>
    </row>
    <row r="325" spans="1:19" ht="78.75">
      <c r="A325" s="126"/>
      <c r="B325" s="11"/>
      <c r="C325" s="11"/>
      <c r="D325" s="11"/>
      <c r="E325" s="130" t="s">
        <v>250</v>
      </c>
      <c r="F325" s="129">
        <f t="shared" si="140"/>
        <v>28727</v>
      </c>
      <c r="G325" s="195"/>
      <c r="H325" s="195">
        <v>28727</v>
      </c>
      <c r="I325" s="195"/>
      <c r="J325" s="195"/>
      <c r="K325" s="195"/>
      <c r="L325" s="195"/>
      <c r="M325" s="195"/>
      <c r="N325" s="195"/>
      <c r="O325" s="195"/>
      <c r="P325" s="195"/>
      <c r="Q325" s="195"/>
      <c r="R325" s="195"/>
      <c r="S325" s="6"/>
    </row>
    <row r="326" spans="1:19" ht="63">
      <c r="A326" s="126"/>
      <c r="B326" s="11"/>
      <c r="C326" s="11"/>
      <c r="D326" s="11"/>
      <c r="E326" s="146" t="s">
        <v>203</v>
      </c>
      <c r="F326" s="129">
        <f t="shared" si="140"/>
        <v>7600</v>
      </c>
      <c r="G326" s="195"/>
      <c r="H326" s="195">
        <v>7600</v>
      </c>
      <c r="I326" s="195"/>
      <c r="J326" s="195"/>
      <c r="K326" s="195"/>
      <c r="L326" s="195"/>
      <c r="M326" s="195"/>
      <c r="N326" s="195"/>
      <c r="O326" s="195"/>
      <c r="P326" s="195"/>
      <c r="Q326" s="195"/>
      <c r="R326" s="195"/>
      <c r="S326" s="17"/>
    </row>
    <row r="327" spans="1:19" ht="78.75">
      <c r="A327" s="126"/>
      <c r="B327" s="11"/>
      <c r="C327" s="11"/>
      <c r="D327" s="11"/>
      <c r="E327" s="146" t="s">
        <v>206</v>
      </c>
      <c r="F327" s="129">
        <f t="shared" si="140"/>
        <v>12000</v>
      </c>
      <c r="G327" s="195"/>
      <c r="H327" s="195">
        <v>12000</v>
      </c>
      <c r="I327" s="195"/>
      <c r="J327" s="195"/>
      <c r="K327" s="195"/>
      <c r="L327" s="195"/>
      <c r="M327" s="195"/>
      <c r="N327" s="195"/>
      <c r="O327" s="195"/>
      <c r="P327" s="195"/>
      <c r="Q327" s="195"/>
      <c r="R327" s="195"/>
      <c r="S327" s="17"/>
    </row>
    <row r="328" spans="1:19" ht="47.25">
      <c r="A328" s="126"/>
      <c r="B328" s="11"/>
      <c r="C328" s="11"/>
      <c r="D328" s="11"/>
      <c r="E328" s="146" t="s">
        <v>207</v>
      </c>
      <c r="F328" s="129">
        <f t="shared" si="140"/>
        <v>7856</v>
      </c>
      <c r="G328" s="195"/>
      <c r="H328" s="195">
        <v>7856</v>
      </c>
      <c r="I328" s="195"/>
      <c r="J328" s="195"/>
      <c r="K328" s="195"/>
      <c r="L328" s="195"/>
      <c r="M328" s="195"/>
      <c r="N328" s="195"/>
      <c r="O328" s="195"/>
      <c r="P328" s="195"/>
      <c r="Q328" s="195"/>
      <c r="R328" s="195"/>
      <c r="S328" s="17"/>
    </row>
    <row r="329" spans="1:19" ht="47.25">
      <c r="A329" s="126"/>
      <c r="B329" s="11"/>
      <c r="C329" s="11"/>
      <c r="D329" s="11"/>
      <c r="E329" s="146" t="s">
        <v>68</v>
      </c>
      <c r="F329" s="129">
        <f t="shared" si="140"/>
        <v>54000</v>
      </c>
      <c r="G329" s="195"/>
      <c r="H329" s="195">
        <v>54000</v>
      </c>
      <c r="I329" s="195"/>
      <c r="J329" s="195"/>
      <c r="K329" s="195"/>
      <c r="L329" s="195"/>
      <c r="M329" s="195"/>
      <c r="N329" s="195"/>
      <c r="O329" s="195"/>
      <c r="P329" s="195"/>
      <c r="Q329" s="195"/>
      <c r="R329" s="195"/>
      <c r="S329" s="17"/>
    </row>
  </sheetData>
  <mergeCells count="8">
    <mergeCell ref="A1:F1"/>
    <mergeCell ref="A2:S2"/>
    <mergeCell ref="A3:S3"/>
    <mergeCell ref="A4:S4"/>
    <mergeCell ref="A6:D7"/>
    <mergeCell ref="E6:E7"/>
    <mergeCell ref="F6:F7"/>
    <mergeCell ref="G6:R6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март</vt:lpstr>
      <vt:lpstr>обяз</vt:lpstr>
      <vt:lpstr>март!Заголовки_для_печати</vt:lpstr>
      <vt:lpstr>март!Область_печати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2020-04-23T05:44:33Z</dcterms:modified>
</cp:coreProperties>
</file>