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750" yWindow="-105" windowWidth="14055" windowHeight="9855" tabRatio="866" activeTab="5"/>
  </bookViews>
  <sheets>
    <sheet name="1 направление" sheetId="5" r:id="rId1"/>
    <sheet name="2 направление" sheetId="4" r:id="rId2"/>
    <sheet name="3 направление" sheetId="13" r:id="rId3"/>
    <sheet name="4 направление" sheetId="11" r:id="rId4"/>
    <sheet name="5 направление" sheetId="12" r:id="rId5"/>
    <sheet name="6 направление" sheetId="8" r:id="rId6"/>
  </sheets>
  <definedNames>
    <definedName name="_xlnm._FilterDatabase" localSheetId="0" hidden="1">'1 направление'!$A$13:$P$263</definedName>
    <definedName name="_xlnm._FilterDatabase" localSheetId="1" hidden="1">'2 направление'!$A$5:$P$222</definedName>
    <definedName name="_xlnm._FilterDatabase" localSheetId="2" hidden="1">'3 направление'!$A$6:$P$58</definedName>
    <definedName name="_xlnm._FilterDatabase" localSheetId="3" hidden="1">'4 направление'!$A$6:$Q$169</definedName>
    <definedName name="_xlnm._FilterDatabase" localSheetId="4" hidden="1">'5 направление'!$A$6:$O$49</definedName>
    <definedName name="_xlnm.Print_Titles" localSheetId="0">'1 направление'!$11:$13</definedName>
    <definedName name="_xlnm.Print_Titles" localSheetId="1">'2 направление'!$4:$5</definedName>
    <definedName name="_xlnm.Print_Titles" localSheetId="2">'3 направление'!$4:$6</definedName>
    <definedName name="_xlnm.Print_Titles" localSheetId="3">'4 направление'!$4:$6</definedName>
    <definedName name="_xlnm.Print_Titles" localSheetId="4">'5 направление'!$4:$6</definedName>
    <definedName name="_xlnm.Print_Area" localSheetId="0">'1 направление'!$A$1:$O$263</definedName>
    <definedName name="_xlnm.Print_Area" localSheetId="1">'2 направление'!$A$1:$O$222</definedName>
    <definedName name="_xlnm.Print_Area" localSheetId="2">'3 направление'!$A$1:$N$58</definedName>
    <definedName name="_xlnm.Print_Area" localSheetId="3">'4 направление'!$A$1:$N$169</definedName>
    <definedName name="_xlnm.Print_Area" localSheetId="5">'6 направление'!$A$1:$N$48</definedName>
  </definedNames>
  <calcPr calcId="145621"/>
</workbook>
</file>

<file path=xl/calcChain.xml><?xml version="1.0" encoding="utf-8"?>
<calcChain xmlns="http://schemas.openxmlformats.org/spreadsheetml/2006/main">
  <c r="L25" i="11" l="1"/>
  <c r="L201" i="4" l="1"/>
  <c r="G185" i="4"/>
  <c r="H185" i="4"/>
  <c r="L185" i="4" s="1"/>
  <c r="G222" i="4"/>
  <c r="G169" i="4"/>
  <c r="K169" i="4"/>
  <c r="K166" i="4" s="1"/>
  <c r="J169" i="4"/>
  <c r="J166" i="4" s="1"/>
  <c r="H169" i="4"/>
  <c r="I169" i="4"/>
  <c r="H168" i="4"/>
  <c r="I168" i="4"/>
  <c r="G168" i="4"/>
  <c r="L165" i="4"/>
  <c r="L162" i="4"/>
  <c r="L161" i="4"/>
  <c r="L160" i="4"/>
  <c r="L159" i="4"/>
  <c r="L158" i="4"/>
  <c r="L248" i="5"/>
  <c r="L249" i="5"/>
  <c r="L250" i="5"/>
  <c r="L251" i="5"/>
  <c r="L252" i="5"/>
  <c r="L253" i="5"/>
  <c r="K257" i="5"/>
  <c r="I257" i="5"/>
  <c r="J257" i="5"/>
  <c r="G166" i="4" l="1"/>
  <c r="I166" i="4"/>
  <c r="H166" i="4"/>
  <c r="L169" i="4"/>
  <c r="H58" i="13"/>
  <c r="I58" i="13"/>
  <c r="J58" i="13"/>
  <c r="K58" i="13"/>
  <c r="G58" i="13"/>
  <c r="H56" i="13"/>
  <c r="I56" i="13"/>
  <c r="J56" i="13"/>
  <c r="K56" i="13"/>
  <c r="G56" i="13"/>
  <c r="K254" i="5"/>
  <c r="J254" i="5"/>
  <c r="I254" i="5"/>
  <c r="H257" i="5"/>
  <c r="H254" i="5" s="1"/>
  <c r="G257" i="5"/>
  <c r="G254" i="5" s="1"/>
  <c r="G158" i="5"/>
  <c r="L203" i="4"/>
  <c r="H202" i="4"/>
  <c r="H199" i="4" s="1"/>
  <c r="I202" i="4"/>
  <c r="I199" i="4" s="1"/>
  <c r="J202" i="4"/>
  <c r="J199" i="4" s="1"/>
  <c r="K202" i="4"/>
  <c r="K199" i="4" s="1"/>
  <c r="G202" i="4"/>
  <c r="G199" i="4" s="1"/>
  <c r="H219" i="5"/>
  <c r="I219" i="5"/>
  <c r="G219" i="5"/>
  <c r="I218" i="5"/>
  <c r="J220" i="5"/>
  <c r="J216" i="5" s="1"/>
  <c r="K220" i="5"/>
  <c r="I220" i="5"/>
  <c r="H220" i="5"/>
  <c r="G220" i="5"/>
  <c r="H218" i="5"/>
  <c r="G218" i="5"/>
  <c r="L207" i="5"/>
  <c r="L206" i="5"/>
  <c r="L198" i="5"/>
  <c r="L199" i="5"/>
  <c r="L200" i="5"/>
  <c r="L201" i="5"/>
  <c r="L202" i="5"/>
  <c r="L203" i="5"/>
  <c r="L204" i="5"/>
  <c r="L197" i="5"/>
  <c r="L166" i="4" l="1"/>
  <c r="L257" i="5"/>
  <c r="G216" i="5"/>
  <c r="H216" i="5"/>
  <c r="K216" i="5"/>
  <c r="I216" i="5"/>
  <c r="G185" i="5"/>
  <c r="G186" i="5"/>
  <c r="H187" i="5"/>
  <c r="I187" i="5"/>
  <c r="J187" i="5"/>
  <c r="K187" i="5"/>
  <c r="G187" i="5"/>
  <c r="G76" i="5"/>
  <c r="G263" i="5" l="1"/>
  <c r="G183" i="5"/>
  <c r="L23" i="4" l="1"/>
  <c r="K38" i="4"/>
  <c r="J38" i="4"/>
  <c r="H38" i="4"/>
  <c r="I38" i="4"/>
  <c r="G38" i="4"/>
  <c r="H37" i="4"/>
  <c r="I37" i="4"/>
  <c r="J37" i="4"/>
  <c r="K37" i="4"/>
  <c r="K35" i="4" s="1"/>
  <c r="G37" i="4"/>
  <c r="I35" i="4" l="1"/>
  <c r="G35" i="4"/>
  <c r="H35" i="4"/>
  <c r="J35" i="4"/>
  <c r="L38" i="4"/>
  <c r="H186" i="4"/>
  <c r="I186" i="4"/>
  <c r="I183" i="4" s="1"/>
  <c r="J186" i="4"/>
  <c r="J183" i="4" s="1"/>
  <c r="K186" i="4"/>
  <c r="K183" i="4" s="1"/>
  <c r="G186" i="4"/>
  <c r="L177" i="4"/>
  <c r="L178" i="4"/>
  <c r="L180" i="4"/>
  <c r="L181" i="4"/>
  <c r="L182" i="4"/>
  <c r="L176" i="4"/>
  <c r="K32" i="13"/>
  <c r="H45" i="13"/>
  <c r="H42" i="13" s="1"/>
  <c r="I45" i="13"/>
  <c r="J45" i="13"/>
  <c r="J42" i="13" s="1"/>
  <c r="K45" i="13"/>
  <c r="G45" i="13"/>
  <c r="H32" i="13"/>
  <c r="I32" i="13"/>
  <c r="J32" i="13"/>
  <c r="G32" i="13"/>
  <c r="L246" i="5"/>
  <c r="L241" i="5"/>
  <c r="H164" i="11"/>
  <c r="I164" i="11"/>
  <c r="I169" i="11" s="1"/>
  <c r="J164" i="11"/>
  <c r="J169" i="11" s="1"/>
  <c r="K164" i="11"/>
  <c r="K169" i="11" s="1"/>
  <c r="H163" i="11"/>
  <c r="I163" i="11"/>
  <c r="J163" i="11"/>
  <c r="K163" i="11"/>
  <c r="G163" i="11"/>
  <c r="I162" i="11"/>
  <c r="I160" i="11" s="1"/>
  <c r="H162" i="11"/>
  <c r="J162" i="11"/>
  <c r="J160" i="11" s="1"/>
  <c r="K162" i="11"/>
  <c r="G162" i="11"/>
  <c r="L125" i="11"/>
  <c r="L127" i="11"/>
  <c r="L62" i="11"/>
  <c r="L64" i="11"/>
  <c r="L66" i="11"/>
  <c r="L67" i="11"/>
  <c r="L68" i="11"/>
  <c r="L69" i="11"/>
  <c r="L70" i="11"/>
  <c r="L71" i="11"/>
  <c r="L72" i="11"/>
  <c r="L73" i="11"/>
  <c r="L74" i="11"/>
  <c r="L75" i="11"/>
  <c r="L76" i="11"/>
  <c r="L77" i="11"/>
  <c r="L78" i="11"/>
  <c r="L79" i="11"/>
  <c r="L80" i="11"/>
  <c r="L81" i="11"/>
  <c r="L82" i="11"/>
  <c r="L83" i="11"/>
  <c r="L84" i="11"/>
  <c r="L85" i="11"/>
  <c r="L86" i="11"/>
  <c r="L87" i="11"/>
  <c r="L88" i="11"/>
  <c r="L89" i="11"/>
  <c r="L90" i="11"/>
  <c r="L91" i="11"/>
  <c r="L92" i="11"/>
  <c r="L93" i="11"/>
  <c r="L94" i="11"/>
  <c r="L95" i="11"/>
  <c r="L96" i="11"/>
  <c r="L97" i="11"/>
  <c r="L98" i="11"/>
  <c r="L99" i="11"/>
  <c r="L100" i="11"/>
  <c r="L101" i="11"/>
  <c r="L102" i="11"/>
  <c r="L103" i="11"/>
  <c r="L104" i="11"/>
  <c r="L105" i="11"/>
  <c r="L106" i="11"/>
  <c r="L107" i="11"/>
  <c r="L108" i="11"/>
  <c r="L109" i="11"/>
  <c r="L110" i="11"/>
  <c r="L111" i="11"/>
  <c r="L112" i="11"/>
  <c r="L113" i="11"/>
  <c r="L114" i="11"/>
  <c r="L115" i="11"/>
  <c r="L116" i="11"/>
  <c r="L117" i="11"/>
  <c r="L118" i="11"/>
  <c r="L119" i="11"/>
  <c r="L120" i="11"/>
  <c r="L121" i="11"/>
  <c r="L122" i="11"/>
  <c r="L61" i="11"/>
  <c r="L58" i="11"/>
  <c r="L57" i="11"/>
  <c r="L56" i="11"/>
  <c r="L55" i="11"/>
  <c r="L54" i="11"/>
  <c r="L53" i="11"/>
  <c r="L52" i="11"/>
  <c r="L51" i="11"/>
  <c r="L50" i="11"/>
  <c r="L49" i="11"/>
  <c r="L48" i="11"/>
  <c r="L44" i="11"/>
  <c r="L45" i="11"/>
  <c r="L46" i="11"/>
  <c r="L47" i="11"/>
  <c r="L43" i="11"/>
  <c r="H126" i="11"/>
  <c r="I126" i="11" s="1"/>
  <c r="G126" i="11"/>
  <c r="G123" i="11" s="1"/>
  <c r="H124" i="11"/>
  <c r="H65" i="11"/>
  <c r="H60" i="11" s="1"/>
  <c r="G65" i="11"/>
  <c r="G63" i="11"/>
  <c r="K60" i="11"/>
  <c r="J60" i="11"/>
  <c r="I60" i="11"/>
  <c r="K59" i="11"/>
  <c r="J59" i="11"/>
  <c r="I59" i="11"/>
  <c r="H59" i="11"/>
  <c r="G59" i="11"/>
  <c r="K42" i="11"/>
  <c r="J42" i="11"/>
  <c r="I42" i="11"/>
  <c r="H42" i="11"/>
  <c r="G42" i="11"/>
  <c r="K41" i="11"/>
  <c r="J41" i="11"/>
  <c r="I41" i="11"/>
  <c r="H41" i="11"/>
  <c r="G41" i="11"/>
  <c r="J40" i="11"/>
  <c r="J38" i="11" s="1"/>
  <c r="L39" i="11"/>
  <c r="K38" i="11"/>
  <c r="I38" i="11"/>
  <c r="H38" i="11"/>
  <c r="G38" i="11"/>
  <c r="K37" i="11"/>
  <c r="J37" i="11"/>
  <c r="I37" i="11"/>
  <c r="H37" i="11"/>
  <c r="G37" i="11"/>
  <c r="H35" i="12"/>
  <c r="H48" i="12" s="1"/>
  <c r="I35" i="12"/>
  <c r="I48" i="12" s="1"/>
  <c r="J35" i="12"/>
  <c r="J48" i="12" s="1"/>
  <c r="K35" i="12"/>
  <c r="K48" i="12" s="1"/>
  <c r="G35" i="12"/>
  <c r="H74" i="5"/>
  <c r="I74" i="5"/>
  <c r="J74" i="5"/>
  <c r="K74" i="5"/>
  <c r="G74" i="5"/>
  <c r="H76" i="5"/>
  <c r="I76" i="5"/>
  <c r="J76" i="5"/>
  <c r="K76" i="5"/>
  <c r="L66" i="5"/>
  <c r="L65" i="5"/>
  <c r="L64" i="5"/>
  <c r="L63" i="5"/>
  <c r="L62" i="5"/>
  <c r="L61" i="5"/>
  <c r="L60" i="5"/>
  <c r="L59" i="5"/>
  <c r="L58" i="5"/>
  <c r="L57" i="5"/>
  <c r="L56" i="5"/>
  <c r="L54" i="5"/>
  <c r="L53" i="5"/>
  <c r="L52" i="5"/>
  <c r="L51" i="5"/>
  <c r="L50" i="5"/>
  <c r="L49" i="5"/>
  <c r="L48" i="5"/>
  <c r="L47" i="5"/>
  <c r="L75" i="5"/>
  <c r="L90" i="5"/>
  <c r="L91" i="5"/>
  <c r="L92" i="5"/>
  <c r="L93" i="5"/>
  <c r="L94" i="5"/>
  <c r="L95" i="5"/>
  <c r="L96" i="5"/>
  <c r="J14" i="8"/>
  <c r="K14" i="8"/>
  <c r="I14" i="8"/>
  <c r="L159" i="11"/>
  <c r="G158" i="11"/>
  <c r="L158" i="11" s="1"/>
  <c r="G157" i="11"/>
  <c r="L157" i="11" s="1"/>
  <c r="L155" i="11"/>
  <c r="L154" i="11"/>
  <c r="L153" i="11"/>
  <c r="L152" i="11"/>
  <c r="L214" i="5"/>
  <c r="H158" i="5"/>
  <c r="I158" i="5"/>
  <c r="J158" i="5"/>
  <c r="K158" i="5"/>
  <c r="H157" i="5"/>
  <c r="I157" i="5"/>
  <c r="J157" i="5"/>
  <c r="K157" i="5"/>
  <c r="G157" i="5"/>
  <c r="G262" i="5" s="1"/>
  <c r="H156" i="5"/>
  <c r="I156" i="5"/>
  <c r="J156" i="5"/>
  <c r="K156" i="5"/>
  <c r="G156" i="5"/>
  <c r="L130" i="5"/>
  <c r="H113" i="4"/>
  <c r="I113" i="4"/>
  <c r="K113" i="4"/>
  <c r="L114" i="4"/>
  <c r="I112" i="4"/>
  <c r="J112" i="4"/>
  <c r="K112" i="4"/>
  <c r="K110" i="4" s="1"/>
  <c r="L89" i="4"/>
  <c r="L97" i="4"/>
  <c r="L99" i="4"/>
  <c r="L100" i="4"/>
  <c r="L103" i="4"/>
  <c r="L104" i="4"/>
  <c r="L106" i="4"/>
  <c r="L107" i="4"/>
  <c r="L108" i="4"/>
  <c r="L109" i="4"/>
  <c r="H148" i="4"/>
  <c r="H145" i="4" s="1"/>
  <c r="I148" i="4"/>
  <c r="I145" i="4" s="1"/>
  <c r="J148" i="4"/>
  <c r="J145" i="4" s="1"/>
  <c r="K148" i="4"/>
  <c r="K145" i="4" s="1"/>
  <c r="L134" i="4"/>
  <c r="L132" i="4"/>
  <c r="G136" i="4"/>
  <c r="L136" i="4" s="1"/>
  <c r="G102" i="4"/>
  <c r="L102" i="4" s="1"/>
  <c r="G101" i="4"/>
  <c r="L101" i="4" s="1"/>
  <c r="G98" i="4"/>
  <c r="L98" i="4" s="1"/>
  <c r="G96" i="4"/>
  <c r="L96" i="4" s="1"/>
  <c r="G95" i="4"/>
  <c r="L95" i="4" s="1"/>
  <c r="G94" i="4"/>
  <c r="L94" i="4" s="1"/>
  <c r="G93" i="4"/>
  <c r="L93" i="4" s="1"/>
  <c r="G92" i="4"/>
  <c r="L92" i="4" s="1"/>
  <c r="G91" i="4"/>
  <c r="L91" i="4" s="1"/>
  <c r="G90" i="4"/>
  <c r="L90" i="4" s="1"/>
  <c r="H87" i="4"/>
  <c r="H112" i="4" s="1"/>
  <c r="G87" i="4"/>
  <c r="G86" i="4"/>
  <c r="L86" i="4" s="1"/>
  <c r="G85" i="4"/>
  <c r="J84" i="4"/>
  <c r="J113" i="4" s="1"/>
  <c r="G84" i="4"/>
  <c r="L74" i="4"/>
  <c r="L76" i="4"/>
  <c r="H75" i="4"/>
  <c r="H72" i="4" s="1"/>
  <c r="I75" i="4"/>
  <c r="I72" i="4" s="1"/>
  <c r="J75" i="4"/>
  <c r="J72" i="4" s="1"/>
  <c r="K75" i="4"/>
  <c r="K72" i="4" s="1"/>
  <c r="G75" i="4"/>
  <c r="G72" i="4" s="1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45" i="4"/>
  <c r="L31" i="4"/>
  <c r="L30" i="4"/>
  <c r="L29" i="4"/>
  <c r="L28" i="4"/>
  <c r="L27" i="4"/>
  <c r="L26" i="4"/>
  <c r="L25" i="4"/>
  <c r="L24" i="4"/>
  <c r="L22" i="4"/>
  <c r="L21" i="4"/>
  <c r="F21" i="4"/>
  <c r="L20" i="4"/>
  <c r="L19" i="4"/>
  <c r="L18" i="4"/>
  <c r="L16" i="13"/>
  <c r="L111" i="5"/>
  <c r="H186" i="5"/>
  <c r="I186" i="5"/>
  <c r="J186" i="5"/>
  <c r="K186" i="5"/>
  <c r="L187" i="5"/>
  <c r="L153" i="5"/>
  <c r="L152" i="5"/>
  <c r="L151" i="5"/>
  <c r="L150" i="5"/>
  <c r="L145" i="5"/>
  <c r="L143" i="5"/>
  <c r="L142" i="5"/>
  <c r="L137" i="5"/>
  <c r="L135" i="5"/>
  <c r="L134" i="5"/>
  <c r="L133" i="5"/>
  <c r="L132" i="5"/>
  <c r="L131" i="5"/>
  <c r="L129" i="5"/>
  <c r="L128" i="5"/>
  <c r="L127" i="5"/>
  <c r="L126" i="5"/>
  <c r="L125" i="5"/>
  <c r="L124" i="5"/>
  <c r="L121" i="5"/>
  <c r="L103" i="5"/>
  <c r="L102" i="5"/>
  <c r="L101" i="5"/>
  <c r="L100" i="5"/>
  <c r="L99" i="5"/>
  <c r="L98" i="5"/>
  <c r="L97" i="5"/>
  <c r="L258" i="5"/>
  <c r="H185" i="5"/>
  <c r="I185" i="5"/>
  <c r="J185" i="5"/>
  <c r="K185" i="5"/>
  <c r="L181" i="5"/>
  <c r="L215" i="5"/>
  <c r="H47" i="12"/>
  <c r="I47" i="12"/>
  <c r="J47" i="12"/>
  <c r="K47" i="12"/>
  <c r="G47" i="12"/>
  <c r="H222" i="4"/>
  <c r="I222" i="4"/>
  <c r="J222" i="4"/>
  <c r="K222" i="4"/>
  <c r="H29" i="11"/>
  <c r="I29" i="11"/>
  <c r="G29" i="11"/>
  <c r="H30" i="11"/>
  <c r="I30" i="11"/>
  <c r="G30" i="11"/>
  <c r="H31" i="11"/>
  <c r="K27" i="11"/>
  <c r="G31" i="11"/>
  <c r="H22" i="11"/>
  <c r="G22" i="11"/>
  <c r="L24" i="11"/>
  <c r="L23" i="11"/>
  <c r="H36" i="12"/>
  <c r="H49" i="12" s="1"/>
  <c r="I36" i="12"/>
  <c r="I49" i="12" s="1"/>
  <c r="J36" i="12"/>
  <c r="K36" i="12"/>
  <c r="K49" i="12" s="1"/>
  <c r="G36" i="12"/>
  <c r="L15" i="13"/>
  <c r="L32" i="13" s="1"/>
  <c r="L195" i="4"/>
  <c r="L194" i="4"/>
  <c r="L180" i="5"/>
  <c r="L179" i="5"/>
  <c r="L29" i="12"/>
  <c r="L30" i="12"/>
  <c r="L28" i="12"/>
  <c r="H216" i="4"/>
  <c r="H213" i="4" s="1"/>
  <c r="I216" i="4"/>
  <c r="I213" i="4" s="1"/>
  <c r="J216" i="4"/>
  <c r="J213" i="4" s="1"/>
  <c r="K216" i="4"/>
  <c r="K213" i="4" s="1"/>
  <c r="G216" i="4"/>
  <c r="L27" i="12"/>
  <c r="L26" i="12"/>
  <c r="L25" i="12"/>
  <c r="L24" i="12"/>
  <c r="L23" i="12"/>
  <c r="L22" i="12"/>
  <c r="L33" i="13"/>
  <c r="L31" i="13"/>
  <c r="L170" i="4"/>
  <c r="L187" i="4"/>
  <c r="L34" i="12"/>
  <c r="L133" i="11"/>
  <c r="L159" i="5"/>
  <c r="L217" i="4"/>
  <c r="L149" i="4"/>
  <c r="G215" i="4"/>
  <c r="L39" i="4"/>
  <c r="L18" i="8"/>
  <c r="H14" i="8"/>
  <c r="G14" i="8"/>
  <c r="L16" i="8"/>
  <c r="L17" i="8"/>
  <c r="L46" i="13"/>
  <c r="L44" i="13"/>
  <c r="L147" i="4"/>
  <c r="L256" i="5"/>
  <c r="G131" i="11" l="1"/>
  <c r="H57" i="13"/>
  <c r="H169" i="11"/>
  <c r="L65" i="11"/>
  <c r="I27" i="11"/>
  <c r="I131" i="11"/>
  <c r="K131" i="11"/>
  <c r="L29" i="11"/>
  <c r="H160" i="11"/>
  <c r="H110" i="4"/>
  <c r="G213" i="4"/>
  <c r="J220" i="4"/>
  <c r="J110" i="4"/>
  <c r="I220" i="4"/>
  <c r="I110" i="4"/>
  <c r="H183" i="4"/>
  <c r="G183" i="4"/>
  <c r="H220" i="4"/>
  <c r="K221" i="4"/>
  <c r="K220" i="4"/>
  <c r="J221" i="4"/>
  <c r="I221" i="4"/>
  <c r="H221" i="4"/>
  <c r="G148" i="4"/>
  <c r="G145" i="4" s="1"/>
  <c r="K263" i="5"/>
  <c r="K24" i="8" s="1"/>
  <c r="L41" i="11"/>
  <c r="L42" i="11"/>
  <c r="L59" i="11"/>
  <c r="L163" i="11"/>
  <c r="L162" i="11"/>
  <c r="G27" i="11"/>
  <c r="J126" i="11"/>
  <c r="K126" i="11" s="1"/>
  <c r="L22" i="11"/>
  <c r="J27" i="11"/>
  <c r="J131" i="11"/>
  <c r="K160" i="11"/>
  <c r="L37" i="11"/>
  <c r="G164" i="11"/>
  <c r="L164" i="11" s="1"/>
  <c r="G60" i="11"/>
  <c r="G132" i="11" s="1"/>
  <c r="G168" i="11" s="1"/>
  <c r="L84" i="4"/>
  <c r="L14" i="8"/>
  <c r="I45" i="12"/>
  <c r="K45" i="12"/>
  <c r="K32" i="12"/>
  <c r="L35" i="12"/>
  <c r="J32" i="12"/>
  <c r="H45" i="12"/>
  <c r="I32" i="12"/>
  <c r="L36" i="12"/>
  <c r="I263" i="5"/>
  <c r="I24" i="8" s="1"/>
  <c r="L58" i="13"/>
  <c r="J29" i="13"/>
  <c r="J57" i="13"/>
  <c r="J54" i="13" s="1"/>
  <c r="K29" i="13"/>
  <c r="K57" i="13"/>
  <c r="K54" i="13" s="1"/>
  <c r="L56" i="13"/>
  <c r="I29" i="13"/>
  <c r="I57" i="13"/>
  <c r="I54" i="13" s="1"/>
  <c r="G29" i="13"/>
  <c r="G57" i="13"/>
  <c r="G54" i="13" s="1"/>
  <c r="G42" i="13"/>
  <c r="H29" i="13"/>
  <c r="K42" i="13"/>
  <c r="H54" i="13"/>
  <c r="J262" i="5"/>
  <c r="I262" i="5"/>
  <c r="H263" i="5"/>
  <c r="J261" i="5"/>
  <c r="I261" i="5"/>
  <c r="H262" i="5"/>
  <c r="G261" i="5"/>
  <c r="H261" i="5"/>
  <c r="K262" i="5"/>
  <c r="J263" i="5"/>
  <c r="K261" i="5"/>
  <c r="J183" i="5"/>
  <c r="H183" i="5"/>
  <c r="I72" i="5"/>
  <c r="G112" i="4"/>
  <c r="L85" i="4"/>
  <c r="G154" i="5"/>
  <c r="J72" i="5"/>
  <c r="I183" i="5"/>
  <c r="K183" i="5"/>
  <c r="K154" i="5"/>
  <c r="I154" i="5"/>
  <c r="L185" i="5"/>
  <c r="L74" i="5"/>
  <c r="L87" i="4"/>
  <c r="L168" i="4"/>
  <c r="L215" i="4"/>
  <c r="L35" i="4"/>
  <c r="G113" i="4"/>
  <c r="L219" i="5"/>
  <c r="H72" i="5"/>
  <c r="L157" i="5"/>
  <c r="K72" i="5"/>
  <c r="G72" i="5"/>
  <c r="L186" i="5"/>
  <c r="I42" i="13"/>
  <c r="L186" i="4"/>
  <c r="H27" i="11"/>
  <c r="L37" i="4"/>
  <c r="L30" i="11"/>
  <c r="L218" i="5"/>
  <c r="L222" i="4"/>
  <c r="H131" i="11"/>
  <c r="H167" i="11" s="1"/>
  <c r="L220" i="5"/>
  <c r="L45" i="13"/>
  <c r="L42" i="13" s="1"/>
  <c r="G32" i="12"/>
  <c r="H32" i="12"/>
  <c r="G49" i="12"/>
  <c r="J49" i="12"/>
  <c r="J45" i="12" s="1"/>
  <c r="L31" i="11"/>
  <c r="L202" i="4"/>
  <c r="L47" i="12"/>
  <c r="L254" i="5"/>
  <c r="G48" i="12"/>
  <c r="L48" i="12" s="1"/>
  <c r="L158" i="5"/>
  <c r="H154" i="5"/>
  <c r="L40" i="11"/>
  <c r="L38" i="11" s="1"/>
  <c r="L63" i="11"/>
  <c r="H123" i="11"/>
  <c r="H132" i="11" s="1"/>
  <c r="I124" i="11"/>
  <c r="L216" i="4"/>
  <c r="L72" i="4"/>
  <c r="L75" i="4"/>
  <c r="J154" i="5"/>
  <c r="L156" i="5"/>
  <c r="L76" i="5"/>
  <c r="J24" i="8" l="1"/>
  <c r="H24" i="8"/>
  <c r="K167" i="11"/>
  <c r="K22" i="8" s="1"/>
  <c r="G169" i="11"/>
  <c r="G24" i="8" s="1"/>
  <c r="G167" i="11"/>
  <c r="J167" i="11"/>
  <c r="I167" i="11"/>
  <c r="H168" i="11"/>
  <c r="H165" i="11" s="1"/>
  <c r="L27" i="11"/>
  <c r="G129" i="11"/>
  <c r="K218" i="4"/>
  <c r="H218" i="4"/>
  <c r="I218" i="4"/>
  <c r="J218" i="4"/>
  <c r="L148" i="4"/>
  <c r="L145" i="4"/>
  <c r="G220" i="4"/>
  <c r="G110" i="4"/>
  <c r="L110" i="4" s="1"/>
  <c r="G221" i="4"/>
  <c r="G23" i="8" s="1"/>
  <c r="L112" i="4"/>
  <c r="L262" i="5"/>
  <c r="G160" i="11"/>
  <c r="L160" i="11" s="1"/>
  <c r="L126" i="11"/>
  <c r="L60" i="11"/>
  <c r="L57" i="13"/>
  <c r="L29" i="13"/>
  <c r="L54" i="13"/>
  <c r="L263" i="5"/>
  <c r="L261" i="5"/>
  <c r="H259" i="5"/>
  <c r="K259" i="5"/>
  <c r="J259" i="5"/>
  <c r="G259" i="5"/>
  <c r="I259" i="5"/>
  <c r="L113" i="4"/>
  <c r="L199" i="4"/>
  <c r="L183" i="5"/>
  <c r="L216" i="5"/>
  <c r="L213" i="4"/>
  <c r="L183" i="4"/>
  <c r="L72" i="5"/>
  <c r="L154" i="5"/>
  <c r="I123" i="11"/>
  <c r="I132" i="11" s="1"/>
  <c r="I168" i="11" s="1"/>
  <c r="J124" i="11"/>
  <c r="H22" i="8"/>
  <c r="H129" i="11"/>
  <c r="L131" i="11"/>
  <c r="L49" i="12"/>
  <c r="G45" i="12"/>
  <c r="L45" i="12" s="1"/>
  <c r="L32" i="12"/>
  <c r="L167" i="11" l="1"/>
  <c r="G165" i="11"/>
  <c r="I165" i="11"/>
  <c r="I22" i="8"/>
  <c r="H23" i="8"/>
  <c r="H20" i="8" s="1"/>
  <c r="G22" i="8"/>
  <c r="G20" i="8" s="1"/>
  <c r="J22" i="8"/>
  <c r="L169" i="11"/>
  <c r="L220" i="4"/>
  <c r="G218" i="4"/>
  <c r="L221" i="4"/>
  <c r="L259" i="5"/>
  <c r="L24" i="8"/>
  <c r="I23" i="8"/>
  <c r="I129" i="11"/>
  <c r="J123" i="11"/>
  <c r="J132" i="11" s="1"/>
  <c r="K124" i="11"/>
  <c r="K123" i="11" s="1"/>
  <c r="K132" i="11" s="1"/>
  <c r="K168" i="11" s="1"/>
  <c r="K165" i="11" s="1"/>
  <c r="I20" i="8" l="1"/>
  <c r="L22" i="8"/>
  <c r="L132" i="11"/>
  <c r="J168" i="11"/>
  <c r="J165" i="11" s="1"/>
  <c r="L218" i="4"/>
  <c r="L124" i="11"/>
  <c r="K23" i="8"/>
  <c r="K20" i="8" s="1"/>
  <c r="K129" i="11"/>
  <c r="L123" i="11"/>
  <c r="J23" i="8" l="1"/>
  <c r="J20" i="8" s="1"/>
  <c r="L20" i="8" s="1"/>
  <c r="J129" i="11"/>
  <c r="L129" i="11" s="1"/>
  <c r="L165" i="11" l="1"/>
  <c r="L168" i="11"/>
  <c r="L23" i="8" l="1"/>
</calcChain>
</file>

<file path=xl/sharedStrings.xml><?xml version="1.0" encoding="utf-8"?>
<sst xmlns="http://schemas.openxmlformats.org/spreadsheetml/2006/main" count="3304" uniqueCount="992">
  <si>
    <t>планы патрулирования</t>
  </si>
  <si>
    <t xml:space="preserve">Участие в мероприятиях </t>
  </si>
  <si>
    <t>финансирование не требуется</t>
  </si>
  <si>
    <t xml:space="preserve">УСХ, РОСХ </t>
  </si>
  <si>
    <t xml:space="preserve">УСХ,  РОСХ </t>
  </si>
  <si>
    <t>УПРРП</t>
  </si>
  <si>
    <t>УКЗСП</t>
  </si>
  <si>
    <t>УРЯ</t>
  </si>
  <si>
    <t>УПТ и АД</t>
  </si>
  <si>
    <t>Проведение  эпидемиологического  надзора за  ВИЧ- ситуацией</t>
  </si>
  <si>
    <t>Реализация мероприятий по профилактике и борьбе со СПИДом</t>
  </si>
  <si>
    <t xml:space="preserve">* - объем финансирования будет корректироваться при утверждении и уточнении республиканского и местных бюджетов на соответствующие финансовые годы  </t>
  </si>
  <si>
    <t>Поощрение деятельности граждан, участвующих в обеспечении общественного порядка</t>
  </si>
  <si>
    <t>Республиканский бюджет</t>
  </si>
  <si>
    <t>Обеспечение государственного образовательного заказа в организациях ТИПО</t>
  </si>
  <si>
    <t>Обеспечение УМТБ ТИПО</t>
  </si>
  <si>
    <t xml:space="preserve">Информация </t>
  </si>
  <si>
    <t>Запуск производства</t>
  </si>
  <si>
    <t>Скрининговые осмотры женщин на раннее выявление рака шейки матки</t>
  </si>
  <si>
    <t>Скрининговые осмотры женщин на раннее выявление рака молочной железы</t>
  </si>
  <si>
    <t>информация</t>
  </si>
  <si>
    <t>ед.</t>
  </si>
  <si>
    <t>Акт госкомиссии</t>
  </si>
  <si>
    <t>млн.               тенге</t>
  </si>
  <si>
    <t>млн.              тенге</t>
  </si>
  <si>
    <t>млн.       тенге</t>
  </si>
  <si>
    <t>ИТОГО ПО НАПРАВЛЕНИЮ:</t>
  </si>
  <si>
    <t>Акт выполненных работ</t>
  </si>
  <si>
    <t>Дополнительная потребность</t>
  </si>
  <si>
    <t>ВСЕГО ПО ЦЕЛИ:</t>
  </si>
  <si>
    <t>Направление 2 - Развитие социальной сферы</t>
  </si>
  <si>
    <t>План</t>
  </si>
  <si>
    <t>Организация совещаний, семинаров, конференций, выступлений на радио и телевидении, информирование на Web-сайтах по вопросам внедрения стандартов</t>
  </si>
  <si>
    <t>Ед.                                  изм.</t>
  </si>
  <si>
    <t>Ед.                     изм.</t>
  </si>
  <si>
    <t xml:space="preserve">Мероприятия: </t>
  </si>
  <si>
    <t>млн.                 тенге</t>
  </si>
  <si>
    <t>млн.                    тенге</t>
  </si>
  <si>
    <t>Ед.</t>
  </si>
  <si>
    <t>Информация</t>
  </si>
  <si>
    <t>не требуется</t>
  </si>
  <si>
    <t>в пределах выделенных ассигнований</t>
  </si>
  <si>
    <t>Чел.</t>
  </si>
  <si>
    <t>млн. тенге</t>
  </si>
  <si>
    <t>мониторинг</t>
  </si>
  <si>
    <t>Привлечение граждан из малообеспеченных семей трудоспособного возраста к активным формам занятости через трудоустройство и микрокредитование</t>
  </si>
  <si>
    <t>УСХ</t>
  </si>
  <si>
    <t>Ед. изм.</t>
  </si>
  <si>
    <t>Ед.  изм.</t>
  </si>
  <si>
    <t xml:space="preserve">Организация и проведение ежегодных коммиссионных обследований гидротехнических сооружений, водохранилищ области в целях проверки и готовности к паводкам </t>
  </si>
  <si>
    <t>Ответствен              ные за исполнение</t>
  </si>
  <si>
    <t>в т.ч.</t>
  </si>
  <si>
    <t xml:space="preserve">Местный бюджет </t>
  </si>
  <si>
    <t>Другие источники</t>
  </si>
  <si>
    <t>ДИ</t>
  </si>
  <si>
    <t xml:space="preserve"> № п/п             </t>
  </si>
  <si>
    <t>Наименование</t>
  </si>
  <si>
    <t>Форма завершения</t>
  </si>
  <si>
    <t>Ответственные за исполнение</t>
  </si>
  <si>
    <t>Сроки исполнения</t>
  </si>
  <si>
    <t>Всего</t>
  </si>
  <si>
    <t>Источники финансирования</t>
  </si>
  <si>
    <t>Мероприятия:</t>
  </si>
  <si>
    <t>%</t>
  </si>
  <si>
    <t xml:space="preserve">Направление 1 - Развитие экономики региона </t>
  </si>
  <si>
    <t>РБ</t>
  </si>
  <si>
    <t>МБ</t>
  </si>
  <si>
    <t>-</t>
  </si>
  <si>
    <t>Информационно-пропагандистская работа по стимулированию приверженности к исключительно грудному вскармливанию</t>
  </si>
  <si>
    <t>финансовых средств не требуется</t>
  </si>
  <si>
    <t>Направление безработных граждан на профессиональную подготовку и переподготовку</t>
  </si>
  <si>
    <t>Направление безработных граждан на общественные работы</t>
  </si>
  <si>
    <t>Создание новых рабочих мест</t>
  </si>
  <si>
    <t>чел.</t>
  </si>
  <si>
    <t>Отчет</t>
  </si>
  <si>
    <t>отчет</t>
  </si>
  <si>
    <t xml:space="preserve"> </t>
  </si>
  <si>
    <t>УЗ</t>
  </si>
  <si>
    <t>Реализация инвестиционных проектов Северо-Казахстанской области</t>
  </si>
  <si>
    <t>млн.тенге</t>
  </si>
  <si>
    <t>Приобретение учебников</t>
  </si>
  <si>
    <t>млн. тг.</t>
  </si>
  <si>
    <t>Проводить на регулярной основе сходы и встречи с населением по вопросам состояния общественного порядка, с привлечением представителей средств массовой информации и общественности</t>
  </si>
  <si>
    <t>Стимулирование повышения качества культурно-зрелищных мероприятий в регионах области</t>
  </si>
  <si>
    <t>Укрепление материально-технической базы объектов культуры области, содержащихся за счет областного бюджета</t>
  </si>
  <si>
    <t>Участие  молодых участников/коллективов в творческих международных конкурсах</t>
  </si>
  <si>
    <t>тыс.ед.</t>
  </si>
  <si>
    <t xml:space="preserve"> ед.</t>
  </si>
  <si>
    <t>Стимулирование функционирования Интернет-ресурсов (сайтов) в организациях культуры</t>
  </si>
  <si>
    <t>Проведение спортивных мероприятий по зимним видам спорта</t>
  </si>
  <si>
    <t>Проведение учебно-тренировочных сборов для повышения качества подготовки ведущих спортсменов области</t>
  </si>
  <si>
    <t>Подготовка  и участие ведущих спортсменов области в международных и республиканских соревнованиях по видам спорта (в том числе в чемпионатах Мира, Азии)</t>
  </si>
  <si>
    <t>Подготовка и участие ведущих спортсменов области в республиканских комплексных мероприятиях</t>
  </si>
  <si>
    <t>Акт гос.приемки</t>
  </si>
  <si>
    <t>Ед</t>
  </si>
  <si>
    <t>Аппарат акима области</t>
  </si>
  <si>
    <t>Проведение рейдовых оперативно-профилактических мероприятий в организациях образования и местах досуга молодежи</t>
  </si>
  <si>
    <t>УФКиС</t>
  </si>
  <si>
    <t>УИИР,                                   АО "Сырымбет" (по согласованию)</t>
  </si>
  <si>
    <t>финансирования не требуется</t>
  </si>
  <si>
    <t>УИИР</t>
  </si>
  <si>
    <t>Организация участия товаропроизводителей области в республиканских форумах отечественных товаропроизводителей, рабочих встречах с крупными недропользователями, национальными компаниями</t>
  </si>
  <si>
    <t>Проведение капитального ремонта школ, организаций образования</t>
  </si>
  <si>
    <t>Капитальный ремонт и обустройство организаций ТИПО</t>
  </si>
  <si>
    <t>УО, акимы  районов и г. Петропавловск</t>
  </si>
  <si>
    <t>УКАД</t>
  </si>
  <si>
    <t>Проведение мониторинга социально-экономического развития СНП</t>
  </si>
  <si>
    <t>Определение потенциала социально-экономического развития СНП</t>
  </si>
  <si>
    <t>Целевые индикаторы:</t>
  </si>
  <si>
    <t>библиотек</t>
  </si>
  <si>
    <t>театров</t>
  </si>
  <si>
    <t>музеев</t>
  </si>
  <si>
    <t>теплоснабжение</t>
  </si>
  <si>
    <t>электроснабжение</t>
  </si>
  <si>
    <t>Проведение космического мониторинга по оперативному выявлению очагов природных пожаров и прохождения паводковых вод и других ЧС</t>
  </si>
  <si>
    <t xml:space="preserve">Информация в МИР </t>
  </si>
  <si>
    <t xml:space="preserve">Ед. </t>
  </si>
  <si>
    <t>Финансирование не требуется</t>
  </si>
  <si>
    <t>Объем привлеченных инвестиций за счет инвестиционных субсидий</t>
  </si>
  <si>
    <t>Увеличение загрузки мощностей предприятий машиностроения за счет проведения модернизации производства, заключения долгосрочных договоров с национальными компаниями АО "НК "КазМунайГаз", АО "НК "Казахстан темир жолы", АО "Казахмыс"</t>
  </si>
  <si>
    <t>УИИР, предприятия машиностроения, АО  "НК "КазМунайГаз",  АО "Казахстан Темир Жолы"АО "Казахмыс" (по согласованию)</t>
  </si>
  <si>
    <t>Оказание медицинской помощи онкологическим больным</t>
  </si>
  <si>
    <t>В том числе по годам</t>
  </si>
  <si>
    <t>Код бюджетной программы</t>
  </si>
  <si>
    <t>УО, акимы районов и г.Петропавловска</t>
  </si>
  <si>
    <t>Доля лиц, охваченных специальными социальными услугами, предоставляемыми субъектами частного сектора (в том числе, неправительственными организациями)</t>
  </si>
  <si>
    <t>Среднее число посетителей организаций  культуры на 1000</t>
  </si>
  <si>
    <t>УПиТ</t>
  </si>
  <si>
    <t>УВП</t>
  </si>
  <si>
    <t>% к предыдущему году</t>
  </si>
  <si>
    <t>тыс. га</t>
  </si>
  <si>
    <t>Северо-Казахстанской области</t>
  </si>
  <si>
    <t>УС, акимы районов и города</t>
  </si>
  <si>
    <t>Увеличение количества сельских населенных пунктов с высоким потенциалом развития</t>
  </si>
  <si>
    <t>451.002.101</t>
  </si>
  <si>
    <t>451.002.100</t>
  </si>
  <si>
    <t>451.002.102</t>
  </si>
  <si>
    <t>252.003.000</t>
  </si>
  <si>
    <t>252.006.000</t>
  </si>
  <si>
    <t>264.002.015</t>
  </si>
  <si>
    <t>Обеспечение увеличения загрузки действующих предприятий за счет заключения договоров:</t>
  </si>
  <si>
    <t>Заключение договоров</t>
  </si>
  <si>
    <t>штук</t>
  </si>
  <si>
    <t>Ввод в эксплуатацию промышленных предприятий:</t>
  </si>
  <si>
    <t>5.1</t>
  </si>
  <si>
    <t>Ввод в эксплуатацию</t>
  </si>
  <si>
    <t>5.2</t>
  </si>
  <si>
    <t>5.3</t>
  </si>
  <si>
    <t>285-006-000</t>
  </si>
  <si>
    <t>285-002-000</t>
  </si>
  <si>
    <t>285-003-000</t>
  </si>
  <si>
    <t>План мероприятий по реализации Программы развития территории Северо-Казахстанской области на 2016-2020 годы</t>
  </si>
  <si>
    <t>2016 год</t>
  </si>
  <si>
    <t>2017 год</t>
  </si>
  <si>
    <t>2018 год</t>
  </si>
  <si>
    <t>2019 год</t>
  </si>
  <si>
    <t>2020 год</t>
  </si>
  <si>
    <t>Охват граждан, занимающихся физической культурой и спортом</t>
  </si>
  <si>
    <t>Информация в МКиС РК</t>
  </si>
  <si>
    <t>Охват детей и подростков от 7 до 18 лет, занимающихся физической кульутрой и спортом в детско-юношеских спортивных школах, спортивных клубах физической подготовки от общей численности детей и подростков</t>
  </si>
  <si>
    <t>2016-2020 гг</t>
  </si>
  <si>
    <t>УЭ совместно с отраслевыми управлениями и акимами районов</t>
  </si>
  <si>
    <t xml:space="preserve">Привлечение специалистов  в село </t>
  </si>
  <si>
    <t>УЭ, акимы районов</t>
  </si>
  <si>
    <t>2016 - 2020 гг.</t>
  </si>
  <si>
    <t xml:space="preserve">УЭ </t>
  </si>
  <si>
    <t xml:space="preserve"> Доля взрослого населения, владеющего государственным языком</t>
  </si>
  <si>
    <t>2016-2020 гг.</t>
  </si>
  <si>
    <t>Доля взрослого населения, владеющего английским языком</t>
  </si>
  <si>
    <t xml:space="preserve"> Доля взрослого населения, владеющего тремя языками (государственным, русским и английским)</t>
  </si>
  <si>
    <t xml:space="preserve">отчет </t>
  </si>
  <si>
    <t>млн.  тенге</t>
  </si>
  <si>
    <t>план мероприятий</t>
  </si>
  <si>
    <t>ежегодно</t>
  </si>
  <si>
    <t>отчет в АДГСПК в рамках внутреннего контроля</t>
  </si>
  <si>
    <t>ежеквартально</t>
  </si>
  <si>
    <t>Аппарат акима области, уполномоченные органы</t>
  </si>
  <si>
    <t>Уровень цифровой грамотности населения</t>
  </si>
  <si>
    <t>Аппарат акима области, управление образования области, акиматы районов и г. Петропавловска</t>
  </si>
  <si>
    <t>в пределах выделенных средств</t>
  </si>
  <si>
    <t>концертные организации</t>
  </si>
  <si>
    <t xml:space="preserve">Количество фондов историко-культурного наследия, переведенных в цифровой формат
</t>
  </si>
  <si>
    <t xml:space="preserve">Количество библиотечного фонда, переведенного в цифровой формат
</t>
  </si>
  <si>
    <t xml:space="preserve">Индекс физического объема валового регионального продукта,  к предыдущему году </t>
  </si>
  <si>
    <t>УЭ совместно с отраслевыми управлениями</t>
  </si>
  <si>
    <r>
      <rPr>
        <sz val="12"/>
        <color indexed="8"/>
        <rFont val="Times New Roman"/>
        <family val="1"/>
        <charset val="204"/>
      </rPr>
      <t>В</t>
    </r>
    <r>
      <rPr>
        <b/>
        <sz val="12"/>
        <color indexed="8"/>
        <rFont val="Times New Roman"/>
        <family val="1"/>
        <charset val="204"/>
      </rPr>
      <t>аловый региональный продукт на душу населения</t>
    </r>
    <r>
      <rPr>
        <b/>
        <sz val="10"/>
        <color indexed="8"/>
        <rFont val="Times New Roman"/>
        <family val="1"/>
        <charset val="204"/>
      </rPr>
      <t xml:space="preserve"> </t>
    </r>
  </si>
  <si>
    <t>тыс. тенге/чел</t>
  </si>
  <si>
    <t xml:space="preserve">Доля NEET в общем числе молодежи в возрасте 
15-28 лет (NEET – англ. NotinEducation, EmploymentorTraining)
</t>
  </si>
  <si>
    <t>2016-2020 годы</t>
  </si>
  <si>
    <t>Уровень удовлетворенности населения в возрасте от 14 до 29 лет реализацией государственной молодежной политикой</t>
  </si>
  <si>
    <t>Комплекс мероприятий по социальной поддержке лиц с ограниченными возможностями в молодежной среде</t>
  </si>
  <si>
    <t>млн.тг.</t>
  </si>
  <si>
    <t>Направление 3 - Обеспечение общественной безопасности  и правопорядка</t>
  </si>
  <si>
    <t>Направление 4 - Развитие инфраструктурного комплекса  региона</t>
  </si>
  <si>
    <t>Направление 5 - Сохранение и улучшение экологического состояния и земельных ресурсов</t>
  </si>
  <si>
    <t>Темп роста налоговых и неналоговых поступлений в местный бюджет</t>
  </si>
  <si>
    <t>УФ СКО</t>
  </si>
  <si>
    <t>утверждение плана мероприятий</t>
  </si>
  <si>
    <t xml:space="preserve">1 раз 2 года, до 1 февраля следующего за отчетным годом </t>
  </si>
  <si>
    <t>УФ СКО, ДГД по СКО по (согласованию)</t>
  </si>
  <si>
    <t xml:space="preserve">2016-2020 гг.         </t>
  </si>
  <si>
    <t>Рост численности населения  в опорных СНП</t>
  </si>
  <si>
    <t>Рост численности населения в опорных СНП, расположенных на приграничных территориях</t>
  </si>
  <si>
    <t>Уровень безработицы</t>
  </si>
  <si>
    <t xml:space="preserve">УКЗСП, акимы районов 
(города)
</t>
  </si>
  <si>
    <t>Уровень женской безработицы</t>
  </si>
  <si>
    <t>Уровень молодежной безработицы</t>
  </si>
  <si>
    <t>Доля трудоустроенных из числа лиц, обратившихся по вопросам трудоустройства</t>
  </si>
  <si>
    <t>Доля трудоустроенных лиц на постоянную работу из числа обратившихся целевых групп</t>
  </si>
  <si>
    <t>Удельный вес квалифицированных специалистов в составе привлекаемой иностранной рабочей силы (по квоте на привлечение иностранной рабочей силы)</t>
  </si>
  <si>
    <t>Уровень  производственного травматизма (коэффициент  частоты  несчастных  случаев  на 1000 человек)</t>
  </si>
  <si>
    <t>УГИТ</t>
  </si>
  <si>
    <t>Удельный вес  устраненных  нарушений  трудового  законодательства, в % к  общему  количеству  выявленных  нарушений</t>
  </si>
  <si>
    <t>Доля населения с доходами ниже прожиточного минимума,%</t>
  </si>
  <si>
    <t>Доля трудоспособных граждан из числа получателей адресной социальной помощи</t>
  </si>
  <si>
    <t>Удельный вес лиц, охваченных оказанием специальных социальных услуг (в общей численности лиц, нуждающихся в их получении)</t>
  </si>
  <si>
    <t xml:space="preserve">УКЗСП
</t>
  </si>
  <si>
    <t>Выявление  нарушений  норм безопасности  и охраны  труда</t>
  </si>
  <si>
    <t>2016-2020г.г.</t>
  </si>
  <si>
    <t>Проведение  контрольных  проверок работодателей в  случае  неустранения  выявленных  нарушений</t>
  </si>
  <si>
    <t>Количество трудоустроенных инвалидов трудоспособного возраста, обратившихся за содействием в занятости</t>
  </si>
  <si>
    <t xml:space="preserve">Обеспечение полного охвата мерами социальной поддержки (ГАСП) малообеспеченных граждан, от общего количества граждан, которым  назначен данный вид социальной поддержки </t>
  </si>
  <si>
    <t xml:space="preserve">Общее количество лиц, охваченных специальными социальными услугами </t>
  </si>
  <si>
    <t>Количество лиц, охваченных специальными социальными услугами в негосударственном секторе (НПО, частный сектор)</t>
  </si>
  <si>
    <t>Доля объектов социальной инфраструктуры, обеспеченных доступом для инвалидов от общего числа паспортизированных объектов социальной, транспортной инфраструктуры</t>
  </si>
  <si>
    <t>Адаптация объектов социальной инфраструктуры, путем увеличения числа обеспеченных доступом для инвалидов</t>
  </si>
  <si>
    <t>Снижение материнской смертности на 100 тыс. родившихся живыми</t>
  </si>
  <si>
    <t>на 100 тыс. родившихся живыми</t>
  </si>
  <si>
    <t>Снижение младенческой смертности на 1000  родившихся живыми</t>
  </si>
  <si>
    <t>на 1000  родившихся живыми</t>
  </si>
  <si>
    <t>Снижение смертности от злокачественных новообразований на 100 тыс. населения</t>
  </si>
  <si>
    <t>на 100 тыс. населения</t>
  </si>
  <si>
    <t>Распространенность вируса иммунодефицита человека в возрастной группе 15-49 лет, в пределах 0,2-0,6%</t>
  </si>
  <si>
    <t>253-038-011</t>
  </si>
  <si>
    <t>253-046-011</t>
  </si>
  <si>
    <t>На проведение по раннему выявлению рака простаты</t>
  </si>
  <si>
    <t>На проведение скрининга рака пищевода и желудка</t>
  </si>
  <si>
    <t>На проведение скрининга по раннему выявлению рака печени</t>
  </si>
  <si>
    <t>На скрининг населения на выявление колоректального рака</t>
  </si>
  <si>
    <t>На скрининг населения на выявленеие колоректального рака (2 этап- колоноскопия)</t>
  </si>
  <si>
    <t>Закуп химиопрепаратов онкогематологическим больным</t>
  </si>
  <si>
    <t>253-021-011</t>
  </si>
  <si>
    <t>Закуп лекарственных средств для онкологических больных на амбулаторном уровне</t>
  </si>
  <si>
    <t>253-046-015</t>
  </si>
  <si>
    <t>253-008-015</t>
  </si>
  <si>
    <t>253-008-011</t>
  </si>
  <si>
    <t xml:space="preserve">АБП -  Администраторы бюджетных программ </t>
  </si>
  <si>
    <t>Уровень обеспеченности инфраструктуры противодействия чрезвычайным ситуациям</t>
  </si>
  <si>
    <t>Удельный вес преступлений, совершенных на улицах</t>
  </si>
  <si>
    <t>Снижение числа погибших в дорожно-транспортных происшествиях на 100 пострадавших</t>
  </si>
  <si>
    <t>ед</t>
  </si>
  <si>
    <t>Удельный вес преступлений, совершенных несовершеннолетними</t>
  </si>
  <si>
    <t>Удельный вес преступлений, совершенных ранее совершавшими</t>
  </si>
  <si>
    <t>ДП</t>
  </si>
  <si>
    <t>С учетом анализа криминогенной ситуации, внесение корректировок в маршруты патрулирования нарядов комплексных сил полиции, с целью их приближения к участкам, наиболее подверженным преступлениям</t>
  </si>
  <si>
    <t xml:space="preserve">ед. </t>
  </si>
  <si>
    <t>2016-2018 гг.</t>
  </si>
  <si>
    <t xml:space="preserve">Проведение областного слета "Юный инспектор движения" </t>
  </si>
  <si>
    <t>Проведение специальных оперативно-профилактических мероприятий, направленных на недопущение дорожно-транспортных происшествий, а так же выявление нарушений Правил дорожного движения</t>
  </si>
  <si>
    <t>Проведение целевых оперативно-профилактических мероприятий, по профилактике уголовных правонарушений среди лиц, ранее совершавших преступления</t>
  </si>
  <si>
    <t>Проведение целевых оперативно-профилактических мероприятий, по профилактике и выявлению уголовных и административных правонарушений в сфере незаконного оборота наркотических средств</t>
  </si>
  <si>
    <t>Организация широкомасштабной информационно-пропагандистской компании, направленной на профилактику наркомании и токсикомании среди населения</t>
  </si>
  <si>
    <t>Доля автомобильных дорог областного и районного значения, находящихся в хорошем и удовлетворительном состоянии</t>
  </si>
  <si>
    <t>Реконструкция автомобильных дорог областного и районного значения</t>
  </si>
  <si>
    <t>Капитальный ремонт автомобильных дорог областного и районного значения</t>
  </si>
  <si>
    <t>КТ-68 "Лавровка-Келлеровка-Тайынша-Чкалово"</t>
  </si>
  <si>
    <t>2016, 2019, 2020 гг.</t>
  </si>
  <si>
    <t xml:space="preserve">КТ-26 "Рощинское-Корнеевка-Волошинка" </t>
  </si>
  <si>
    <t>КТ-19 "Покровка-Ильинка-Мектеп"</t>
  </si>
  <si>
    <t>2017, 2019, 2020 гг.</t>
  </si>
  <si>
    <t>КСТ-62 "Еленовка-Арыкбалык-Чистополье-Есиль километр 17-209"</t>
  </si>
  <si>
    <t>2017-2020 гг.</t>
  </si>
  <si>
    <t>КТ-50 "Петропавловск граница города-Ташкентка-Барневка-Долматово"</t>
  </si>
  <si>
    <t>Средний ремонт автомобильных дорог областного и районного значения</t>
  </si>
  <si>
    <t xml:space="preserve">КТ-66 "Антоновка-Лавровка-Горное" </t>
  </si>
  <si>
    <t>КТ-9 "Булаево-Возвышенка-Молодогвардейское-Кирово-Киялы-Рощинское"</t>
  </si>
  <si>
    <t>КТ-27 "Волошинка-Сергеевка-Тимирязево"</t>
  </si>
  <si>
    <t>2016, 2018-2020 гг.</t>
  </si>
  <si>
    <t>КСТ-44 "Астраханка-Смирново-Киялы-Тайынша-Алексеевка"</t>
  </si>
  <si>
    <t xml:space="preserve">КСТ-62 "Еленовка-Арыкбалык-Чистополье-Есиль километр 17-209" </t>
  </si>
  <si>
    <t>2016, 2017, 2019, 2020 гг.</t>
  </si>
  <si>
    <t>КТ-22 "Становое-Новомихайловка-Минкесер-автодорога "Сенжарка-Николаевка""</t>
  </si>
  <si>
    <t>КТ-16 "Смирново-Полтавка-Ивановка-автодорога "Булаево-Советское""</t>
  </si>
  <si>
    <t>2016, 2017, 2020 гг.</t>
  </si>
  <si>
    <t>КТ-52 "Тимирязево-Аксуат-Мичурино"</t>
  </si>
  <si>
    <t>КТ-65 "Арыкбалык-Саумалколь км 0-27"</t>
  </si>
  <si>
    <t>КСТ-59 "Казгородок-Горьковское километр 62-203"</t>
  </si>
  <si>
    <t>КТ-49 "Республиканская автодорога А-12 "Петропавловск-Ишим"-Пресновка-Налобино-граница области"</t>
  </si>
  <si>
    <t>2018-2020 гг.</t>
  </si>
  <si>
    <t>КТ-4 "Новоникольское-Андреевка-Бостандык-Новомихайловка"</t>
  </si>
  <si>
    <t>КТ-39 "Республиканская автодорога А-16 "Жезказган-Петропавловск"- Повозочное-Баян-Архангелка-автодорога "Пресновка-Троицкое" "</t>
  </si>
  <si>
    <t>KTGA-18 "Пресновка-Кайранколь-Петровка-Жанажол-ст.Баумана"</t>
  </si>
  <si>
    <t>2016  г.</t>
  </si>
  <si>
    <t>2016 г.</t>
  </si>
  <si>
    <t>Текущий ремонт и содержание автомобильных дорог областного и районного значения</t>
  </si>
  <si>
    <t>автомобильные дороги областного значения</t>
  </si>
  <si>
    <t>автомобильные дороги районного значения</t>
  </si>
  <si>
    <t>Количество функционирующих аварийных и трехсменных школ</t>
  </si>
  <si>
    <t>УО, Акимы районов и г. Петропавловска</t>
  </si>
  <si>
    <t>Обеспечение функционирования организаций общего среднего образования согласно государсвтенному нормативу сети</t>
  </si>
  <si>
    <t>Охват детей инклюзивным образованием от общего количества детей с ограниченными возможностями</t>
  </si>
  <si>
    <t>Охват детей (3-6 лет) дошкольным воспитанием и обучением</t>
  </si>
  <si>
    <t>в том числе за счет развития сети частных дошкольных организаций</t>
  </si>
  <si>
    <t>Доля выпускников учебных заведений технического и профессионального образования, обучившихся по государственному заказу и трудоустроенных в первый год после окончания обучения</t>
  </si>
  <si>
    <t>Доля охвата молодежи типичного возраста (14-24 лет) техническим и профессиональным образованием, %</t>
  </si>
  <si>
    <t>Ежегодный мониторинг числа детей школьного возраста, проживающих в сельских населённых пунктах</t>
  </si>
  <si>
    <t>2016-2020гг</t>
  </si>
  <si>
    <t xml:space="preserve">Доля не охваченных пассажирским автотранспортным сообщением населенных пунктов </t>
  </si>
  <si>
    <t>Снижение доли объектов кондоминиума, требующих капитального ремонта</t>
  </si>
  <si>
    <t>УЭиЖКХ</t>
  </si>
  <si>
    <t>Доступ в городах к централизованному:</t>
  </si>
  <si>
    <t>водоснабжению, %</t>
  </si>
  <si>
    <t>водоотведению,%</t>
  </si>
  <si>
    <t>Доступ сельских населенных пунктов к централизованному: **</t>
  </si>
  <si>
    <t>водоотведению, %</t>
  </si>
  <si>
    <t>Протяженность модернизированных сетей, км:</t>
  </si>
  <si>
    <t>газоснабжение</t>
  </si>
  <si>
    <t>Доля модернизированных сетей от общей протяженности, %:</t>
  </si>
  <si>
    <t>2.1</t>
  </si>
  <si>
    <t>2.2</t>
  </si>
  <si>
    <t>3.1</t>
  </si>
  <si>
    <t>3.2</t>
  </si>
  <si>
    <t>4.1</t>
  </si>
  <si>
    <t>4.2</t>
  </si>
  <si>
    <t>4.3</t>
  </si>
  <si>
    <t>км</t>
  </si>
  <si>
    <t>Строительство и реконструкция сельских объектов водообеспечения</t>
  </si>
  <si>
    <t>7.279.030.011</t>
  </si>
  <si>
    <t>7.279.030.015</t>
  </si>
  <si>
    <t xml:space="preserve">Исполение инвестиционной программы ТОО "Кызылжар су"  по реконструкции и модернизации сетей водоснабжения и водоотведения </t>
  </si>
  <si>
    <t>Акт выполненых работ</t>
  </si>
  <si>
    <t>Плотность фиксированных линий телефонной связи на 100 жит.</t>
  </si>
  <si>
    <t>Доля пользователей Интернет</t>
  </si>
  <si>
    <t>Открытие новых внутриреспубликанских регулярных маршрутов</t>
  </si>
  <si>
    <t xml:space="preserve">Увеличение выработки электроэнергии ТЭЦ-2 АО "СЕВКАЗЭНЕРГО" (2016 год – 3100 млн. кВтч)     </t>
  </si>
  <si>
    <t>Исполение инвестиционной программы  по реконструкции и модернизации сетей теплоснабжения</t>
  </si>
  <si>
    <t>2016-2020</t>
  </si>
  <si>
    <t>Исполение инвестиционной программы  по реконструкции и модернизации сетей электроснабжения</t>
  </si>
  <si>
    <t>УЭ и ЖКХ, ТОО "Северо-Казахстанская РЭК"</t>
  </si>
  <si>
    <t xml:space="preserve">Индекс физического объема инвестиций в основной капитал сельского хозяйства </t>
  </si>
  <si>
    <t>*</t>
  </si>
  <si>
    <t>Индекс физического объема инвестиций в основной капитал производства продуктов питания</t>
  </si>
  <si>
    <t>Доля поголовья крупного рогатого скота и мелкого рогатого скота в организованных хозяйствах:</t>
  </si>
  <si>
    <t>КРС</t>
  </si>
  <si>
    <t>МРС</t>
  </si>
  <si>
    <t>Доля крупного рогатого скота и мелкого рогатого скота участвующих в породном преобразовании</t>
  </si>
  <si>
    <t>Снижение доли субсидий, выданных с нарушением срока</t>
  </si>
  <si>
    <t>млн.
тенге</t>
  </si>
  <si>
    <t>Инф в аппарат акима области, УЭ</t>
  </si>
  <si>
    <t>Финансирование приобретения сельскохозяйственной техники и оборудования, через АО "КазАгрофинанс"</t>
  </si>
  <si>
    <t>УСХ, АО "Казагрофинанс"</t>
  </si>
  <si>
    <t>2017 г.</t>
  </si>
  <si>
    <t>2016-2017 гг.</t>
  </si>
  <si>
    <t>Субсидирование развития племенного животноводства, повышения продуктивности и качества продукции животноводства</t>
  </si>
  <si>
    <t>Приобретение племенных быков производителей в целях повышения продуктивности и породности скота</t>
  </si>
  <si>
    <t>голов</t>
  </si>
  <si>
    <t>Приобретение племенных баранов производителей в целях повышения продуктивности и породности МРС</t>
  </si>
  <si>
    <t>Субсидирование поддержки семеноводства</t>
  </si>
  <si>
    <t>Инф в МСХ РК,  аппарат акима области, УЭ</t>
  </si>
  <si>
    <t>УСХ , акиматы  районов</t>
  </si>
  <si>
    <t>Удешевление сельхозтоваропроизводителям стоимости гербицидов, биогентов (энтомофогов) и биопрепаратов, предназначенных для обработки сельскохозяйственных культур в целях защиты растений</t>
  </si>
  <si>
    <t>Определение сортовых и посадочных качеств семенного и посадочного материала</t>
  </si>
  <si>
    <t>Субсидирование стоимости удобрений (за исключением органических)</t>
  </si>
  <si>
    <t xml:space="preserve">млн.тенге </t>
  </si>
  <si>
    <t>тыс.долл.США</t>
  </si>
  <si>
    <t>Индекс физического объема обрабатывающей промышленности</t>
  </si>
  <si>
    <t>Производительность труда в обрабатывающей промышленности</t>
  </si>
  <si>
    <t>Доля выработанной электроэнергии возобновляемых источников энергии в общем объеме выработанной электроэнергии</t>
  </si>
  <si>
    <t>1</t>
  </si>
  <si>
    <t>2</t>
  </si>
  <si>
    <t>3</t>
  </si>
  <si>
    <t>4</t>
  </si>
  <si>
    <t>5</t>
  </si>
  <si>
    <t>6</t>
  </si>
  <si>
    <t xml:space="preserve">Фабрика по производству продуктов питания быстрого приготовления </t>
  </si>
  <si>
    <t xml:space="preserve">млн.тн. </t>
  </si>
  <si>
    <t xml:space="preserve">УИИР, ТОО "РимКазАгро" (по согласованию) </t>
  </si>
  <si>
    <t>млн. тн.</t>
  </si>
  <si>
    <t>2017-2018 гг.</t>
  </si>
  <si>
    <t>УИИР, ТОО "Кокшетау Жолдары"</t>
  </si>
  <si>
    <t>Горно-обогатительный комплекс по переработке оловосодержащих руд</t>
  </si>
  <si>
    <t>Объем отгруженной произведенной продукции в другие регионы (по промышленным предприятиям с численностью свыше 50 человек)</t>
  </si>
  <si>
    <t xml:space="preserve">тыс.тенге </t>
  </si>
  <si>
    <t>2016-2020гг.</t>
  </si>
  <si>
    <t>УИИР, ДТРМ (по согласованию)</t>
  </si>
  <si>
    <t>Доля внешних инвестиций в общем объеме инвестиций в основной капитал</t>
  </si>
  <si>
    <t>Рост инвестиций в основной капитал не сырьевого сектора (за исключением инвестиции из государственного бюджета) к 2015 году</t>
  </si>
  <si>
    <t>Доля инновационно-активных предприятий от числа действующих предприятий</t>
  </si>
  <si>
    <t>Увеличение доли инновационной продукции в общем объеме валового регионального продукта</t>
  </si>
  <si>
    <t>УЭ, УИИР</t>
  </si>
  <si>
    <t>Организация участия местных производителей в республиканских и международных выставках, форумах и т. д.</t>
  </si>
  <si>
    <t xml:space="preserve">Формирование Перечня потенциальных инвесторов </t>
  </si>
  <si>
    <t xml:space="preserve">Перечень </t>
  </si>
  <si>
    <t xml:space="preserve">УИИР </t>
  </si>
  <si>
    <t xml:space="preserve">                                             </t>
  </si>
  <si>
    <t xml:space="preserve">                                                                                                                                   </t>
  </si>
  <si>
    <t xml:space="preserve">                                                                      </t>
  </si>
  <si>
    <t xml:space="preserve">Мониторинг хода реализации инвестиционных проектов с иностранным  участием (реализованные, реализуемые и перспективные) </t>
  </si>
  <si>
    <t xml:space="preserve">Предоставление консультаций, рязъяснений инвесторам по вопросам реализации инвестиционных проектов </t>
  </si>
  <si>
    <t>Объем нормативных загрязняющих веществ:</t>
  </si>
  <si>
    <t>Выбросов в атмосферный воздух млн. тонн</t>
  </si>
  <si>
    <t>Сбросов в водные объекты, млн. тонн</t>
  </si>
  <si>
    <t>Индекс физического объема негосударственных инвестиций в основной капитал водного хозяйства (водохозяйственные объекты) и гидромелиоративные системы и оборудование*</t>
  </si>
  <si>
    <t>1.1</t>
  </si>
  <si>
    <t>1.2</t>
  </si>
  <si>
    <t>млн. тонн</t>
  </si>
  <si>
    <t>Доля утилизации твердых бытовых отходов к их образованию</t>
  </si>
  <si>
    <t xml:space="preserve">Охват населения области услугами по сбору и транспортировке отходов  </t>
  </si>
  <si>
    <t xml:space="preserve">Доля объектов размещения твердых бытовых отходов, соответствующих экологическим требованиям и санитарным правилам (от общего количества мест их размещения) </t>
  </si>
  <si>
    <t>УПРРП, УЭЖКХ</t>
  </si>
  <si>
    <t>УЭЖКХ, УПРРП</t>
  </si>
  <si>
    <t>Индекс физического объема инвестиций в основной капитал лесного хозяйства*</t>
  </si>
  <si>
    <t>Индекс физического объема негосударственных инвестиций в основной капитал плантационного  лесоразведения *</t>
  </si>
  <si>
    <t>Площадь покрытых лесом угодий на территории государственного лесного фонда, находящегося в ведении местных исполнительных органов</t>
  </si>
  <si>
    <t>Средняя площадь одного лесного пожара на территории государственного лесного фонда, находящегося в ведении местных исполнительных органов</t>
  </si>
  <si>
    <t>Доля севооборотов в составе пахотных  земель(полевой севооборот)</t>
  </si>
  <si>
    <t>Доля пастбищеоборота в составе  естественных  пастбищных угодий (кормовой севооборот)</t>
  </si>
  <si>
    <t>УЗО и акимы районов</t>
  </si>
  <si>
    <t>УСХ, УЗО</t>
  </si>
  <si>
    <t>тыс. кв. м.</t>
  </si>
  <si>
    <t>Общая площадь введенных в эксплуатацию жилых зданий</t>
  </si>
  <si>
    <t>Индекс физического объема строительных работ</t>
  </si>
  <si>
    <t>УПРРП, АО "СевКазЭнерго"</t>
  </si>
  <si>
    <t>Работы по проведению исследований для получения сырья или готовой продукции, связанной с извлечением полезных компонентов из золошлаковых отходов</t>
  </si>
  <si>
    <t>УПРРП, ТОО "Кызылжар Су"</t>
  </si>
  <si>
    <t>Содержание ГУ Коммунальных лесных хозяйств</t>
  </si>
  <si>
    <t>Развитие деятельности трудовых отрядов "Жасыл Ел"</t>
  </si>
  <si>
    <t>2016-2021</t>
  </si>
  <si>
    <t>Проведение информационного тура для представителей туристского бизнеса и сми РК и РФ</t>
  </si>
  <si>
    <t>289.010.159</t>
  </si>
  <si>
    <t>акт ввода</t>
  </si>
  <si>
    <t>2016-2018</t>
  </si>
  <si>
    <t>в пределах выделеннных ассигновании</t>
  </si>
  <si>
    <t>Строительство зоны отдыха в Айыртауском районе</t>
  </si>
  <si>
    <t>Расширение зоны отдыха в Бишкульском лесхозе г.Петропавловск</t>
  </si>
  <si>
    <t>2016-2017</t>
  </si>
  <si>
    <t>Индекс физического объема негосударственных инвестиций в основной капитал воспроизводства животного мира *</t>
  </si>
  <si>
    <t xml:space="preserve">информация </t>
  </si>
  <si>
    <t>Субсидирование процентной ставки кредита</t>
  </si>
  <si>
    <t>УПиТ, Финансовые институты</t>
  </si>
  <si>
    <t>Гарантирование кредита</t>
  </si>
  <si>
    <t>Издание информационных материалов (методической литературы, брошюр, каталогов) для предпринимателей</t>
  </si>
  <si>
    <t>Издание и распространение материалов</t>
  </si>
  <si>
    <t>Привлечение предпринимателей к проводимым на республиканском и местном уровнях мероприятиям по вопросам связанным с развитием предпринимательства: семинарам, конференциям, форумам, выставкам, миссиям и др.</t>
  </si>
  <si>
    <t>Проведение мероприятий</t>
  </si>
  <si>
    <t>УПиТ, областные управления, акиматы районов и г. Петропавловска</t>
  </si>
  <si>
    <t>Содействие расширению торгового сотрудничества между субъектами предпринимательства регионов Республики Казахстан</t>
  </si>
  <si>
    <t>Информация в акимат СКО</t>
  </si>
  <si>
    <t>Информация в МНЭ РК</t>
  </si>
  <si>
    <t>Увеличение количества POS-терминалов в крупных торговых объектах</t>
  </si>
  <si>
    <t>УПиТ, акиматы районов и г.Петропавловска, СКФ Нац. банка  (по согласованию)</t>
  </si>
  <si>
    <t>Строительство новых торговых объектов с торговой площадью не менее 2000 кв. м.</t>
  </si>
  <si>
    <t>2017-2020 годы</t>
  </si>
  <si>
    <t>УПиТ, акиматы районов и  г.Петропавловска</t>
  </si>
  <si>
    <t>Предоставление земельных участков на торгах (конкурсах, аукционах)</t>
  </si>
  <si>
    <t>УЗО, акимы районов</t>
  </si>
  <si>
    <t>Площадь пашни охваченные севооборотом сельскохозяйственных культур</t>
  </si>
  <si>
    <t>Цель 1: Устойчивое развитие экономики области</t>
  </si>
  <si>
    <t>Цель 2: Развитие конкурентоспособной промышленности региона, обеспечивающей развитие обрабатывающих отраслей</t>
  </si>
  <si>
    <t>Цель 4: Создание условий для улучшения жизнеобеспечения села и увеличение потенциала сельской местности</t>
  </si>
  <si>
    <t>в машиностроительной отрасли</t>
  </si>
  <si>
    <t>в производстве прочей неметаллической минеральной продукции</t>
  </si>
  <si>
    <t>Производительность труда к 2012 году</t>
  </si>
  <si>
    <t>ИФО производства легкой промышленности</t>
  </si>
  <si>
    <t>ИФО производства прочей неметаллической минеральной продукции</t>
  </si>
  <si>
    <t>ИФО производства резиновых и пластмассовых изделий</t>
  </si>
  <si>
    <t>ИФО производства химической промышленности</t>
  </si>
  <si>
    <t>ИФО производства добычи металлических руд</t>
  </si>
  <si>
    <t>ИФО производства готовых металлических изделий, кроме машин и оборудования</t>
  </si>
  <si>
    <t>ИФО производства металлургической промышленности</t>
  </si>
  <si>
    <t>ИФО производства продукции машиностроения</t>
  </si>
  <si>
    <t>Доля действующих субъектов малого и среднего предпринимательства в общем объеме зарегистрированных</t>
  </si>
  <si>
    <t>Индекс физического объема розничной торговли</t>
  </si>
  <si>
    <t xml:space="preserve"> млрд.кВтч</t>
  </si>
  <si>
    <t>Производство электроэнергии</t>
  </si>
  <si>
    <t>УЭ, УФ, областные управления</t>
  </si>
  <si>
    <t xml:space="preserve">Увеличение количества проектов ГЧП, получивших положительные заключения по разработанной документации и объявление конкурса по ним </t>
  </si>
  <si>
    <t>(количество проектов, получивших положительные заключения  на конкурсные документации по проектам ГЧП (ежегодно не менее))</t>
  </si>
  <si>
    <t>2019  г.</t>
  </si>
  <si>
    <t>2019 г.</t>
  </si>
  <si>
    <t>КТ-14 "Карагуга-Надежка"</t>
  </si>
  <si>
    <t>КТНА-38 "А/д А-16 "Семиполка-Балуан"</t>
  </si>
  <si>
    <t xml:space="preserve">УИИР, Акимат СКО, АО "ЗИКСТО" (по согласованию) </t>
  </si>
  <si>
    <t xml:space="preserve">Мельничный цех с глубокой переработкой зерновых культур </t>
  </si>
  <si>
    <t>УИИР, ТОО "Торговый дом "Богатырский продукт "Север"" (по согласованию)</t>
  </si>
  <si>
    <t>Разработка и принятие регионального плана по внедрению технических регламентов, стандартов, в том числе стандартов на системы менеджмента на предприятиях и организациях области и их реализация</t>
  </si>
  <si>
    <t>280.005.000</t>
  </si>
  <si>
    <t xml:space="preserve">Создание сельских производственных кооперативов (СПК) для увеличения маточного поголовья в породном преобразовании КРС </t>
  </si>
  <si>
    <t>Реализация Плана развития альтернативной и возобновляемой энергетики Северо-Казахстанской области на 2014-2020 годы</t>
  </si>
  <si>
    <t>МВт</t>
  </si>
  <si>
    <t xml:space="preserve">Объем инвестиций, направленный на развитие жилищного строительства за счет  всех источников, в т.ч.: </t>
  </si>
  <si>
    <t>млн.   тенге</t>
  </si>
  <si>
    <t xml:space="preserve">За счет средств местного бюджета </t>
  </si>
  <si>
    <t>За счет средств предприятий и населения</t>
  </si>
  <si>
    <t>Приобретение современного оборудования, замена и реконструкция основного оборудования, обеспечивающих эффективную очистку, утилизацию, нейтрализацию, подавление и обезвреживание загрязняющих веществ в газах, отводимых от источников выбросов, демонтаж устаревших котлов с высокой концентрацией вредных веществ в дымовых газах</t>
  </si>
  <si>
    <t>Монтаж и ввод в эксплуатацию эмульгаторов второго поколения на реконструируемых котлах, предназначенных для улавливания, обезвреживания загрязняющих веществ</t>
  </si>
  <si>
    <t xml:space="preserve">Ремонт изношенных элементов золоулавливающих установок </t>
  </si>
  <si>
    <t xml:space="preserve">Проведение модернизации систем водоснабжения: системы гидрозолоудаления, оборотных систем производственного назначения, повторно используемой воды, системы, исключающей загрязнение и истощение водных ресурсов </t>
  </si>
  <si>
    <t>Строительство, реконструкция, модернизация сетей для транспортировки дренажных, шахтных и ливневых вод, хозяйственно-бытовых, производственных и сельскохозяйственных сточных вод и гидрошламовых отходов, хвостов флотации (шламонакопителей, отстойников, золоотвалов, прудов-испарителей)</t>
  </si>
  <si>
    <t>Направление 6 -Развитие системы государственных услуг</t>
  </si>
  <si>
    <t>289.006.011</t>
  </si>
  <si>
    <t>289.015.011</t>
  </si>
  <si>
    <t>289.008.000</t>
  </si>
  <si>
    <t xml:space="preserve">УПиТ, ТОО "Максимальный размах"                                     (по согласованию) </t>
  </si>
  <si>
    <t>Оказание медицинской помощи онкологическим больным в рамках гарантированного объема (закуп лекартственных средств на амбулаторном уровне за счет средств местного бюджета)</t>
  </si>
  <si>
    <t>253-033-015       253047015</t>
  </si>
  <si>
    <t>тыс. чел.</t>
  </si>
  <si>
    <t>УЭ совместно с акимами районов</t>
  </si>
  <si>
    <t xml:space="preserve">чел.  </t>
  </si>
  <si>
    <t>Доля учащихся успешно (хорошо/отлично) освоивших общеобразовательные программы среди выпускников школ по естественно-математическим дисциплинам</t>
  </si>
  <si>
    <t>В пределах выделенных средств</t>
  </si>
  <si>
    <t>464.005.011</t>
  </si>
  <si>
    <t>261.027.011</t>
  </si>
  <si>
    <t>464.040.000</t>
  </si>
  <si>
    <t>261.024.011</t>
  </si>
  <si>
    <t>261.067.011</t>
  </si>
  <si>
    <t>Обеспечение ввода дополнительных мест в дошкольных организациях образования за счет размещения государственного образовательного заказа</t>
  </si>
  <si>
    <t xml:space="preserve"> Обучение языкам государственных  гражданских служащих областных исполнительных органов и  взрослого населения области</t>
  </si>
  <si>
    <t>255.050.011</t>
  </si>
  <si>
    <t>ТОО "Егин", модернизация цеха по производству макаронных изделий в с.Явленка Есильского района</t>
  </si>
  <si>
    <t>УСХ, РОСХ, ТОО "АРБАТ АС"</t>
  </si>
  <si>
    <t>тыс. голов</t>
  </si>
  <si>
    <t xml:space="preserve">Укрепление материально-технической базы и капитальный ремонт медицинских организаций </t>
  </si>
  <si>
    <t>253047011, 253047032, 253033011</t>
  </si>
  <si>
    <t>Проведение комплекса мероприятий среди молодежи, направленных на формирование антикоррупционного мировоззрения</t>
  </si>
  <si>
    <t xml:space="preserve"> УВМП</t>
  </si>
  <si>
    <t>263003015,  283005000</t>
  </si>
  <si>
    <t>Проведение игры КВН  на кубок акима области на государственном языке</t>
  </si>
  <si>
    <t>Проведение  игры КВН на кубок акима области на  русском языке</t>
  </si>
  <si>
    <t>Комплекс мероприятий по повышению социальной активности сельской и рабочей молодежи, в том числе проведение конкурса профессионального мастерства, а также развитие блогерства.</t>
  </si>
  <si>
    <t>Организация работы дебатного движения на государственном и русском языках в Северо-Казахстанской области.</t>
  </si>
  <si>
    <t>УВМП</t>
  </si>
  <si>
    <t>Проведение организационно-практических мероприятий, направленных на разъяснение ежегодного Послания Главы государства народу Казахстана среди молодежи, Плана нации - 100 шагов по реализации пяти институциональных реформ Н. Назарбаева</t>
  </si>
  <si>
    <t>Комплекс мероприятий в рамках празднования государственных праздников и юбилейных дат среди молодежи</t>
  </si>
  <si>
    <t>Комплекс мероприятий, направленных на профилактику преступлений, связанных с торговлей людьми</t>
  </si>
  <si>
    <t>KTUL-341 "Кулыколь-Каратал"</t>
  </si>
  <si>
    <t>KTKG-89 "Бостандык-Менжинский"</t>
  </si>
  <si>
    <t xml:space="preserve">КТ-34 "Сенжарка-Троицкое-Николаевка" </t>
  </si>
  <si>
    <t>КТАI-65 "Арыкбалык-Саумалколь-Сырымбет-Каракамыс-Светлое"</t>
  </si>
  <si>
    <t>KTAI-80 "Саумалколь-Новоукраинка-Каратал-Казанка"</t>
  </si>
  <si>
    <t>KTAI-79 "Каменный Брод-Казанка-Всеволодовка"</t>
  </si>
  <si>
    <t>КТТА-85 "Красная поляна-Нагорное-Чермошнянка"</t>
  </si>
  <si>
    <t>Аким Тайыншинского района</t>
  </si>
  <si>
    <t>КТТА-316 "Тайынша-Кантемировское-Котовское"</t>
  </si>
  <si>
    <t>KTTA-283 "Подъезд к с.Озерное"</t>
  </si>
  <si>
    <t>КТTA-287 "Приречное-Заречное-Октябрьское-Терновка"</t>
  </si>
  <si>
    <t>КТТА-284 "Подъезд к селу Леонидовка"</t>
  </si>
  <si>
    <t>КТТА-301 "Макашевка-Октябрьское-Димитровка"</t>
  </si>
  <si>
    <t>КТТА-317 "Ясная Поляна-Шункырколь-а/д Кокшетау-Омск"</t>
  </si>
  <si>
    <t>КТТА-70 "Виноградовка-Ясная Поляна-Кирово"</t>
  </si>
  <si>
    <t xml:space="preserve">КТТА-296 "Подъезд к селу Маданиет" </t>
  </si>
  <si>
    <t>КТТА-280 "Подъезд к селу Горькое"</t>
  </si>
  <si>
    <t>КТТА-302 "Степное-Озерное"</t>
  </si>
  <si>
    <t>ремонт автомобильных дорог районного значения Тимирязевского района</t>
  </si>
  <si>
    <t>Выход на проектную мощность Мельничного цеха  ТОО "Торговый дом "Богатырский продукт "Север"</t>
  </si>
  <si>
    <t xml:space="preserve"> тыс.    тонн</t>
  </si>
  <si>
    <t>УИИР, ТОО "Торговый дом "Богатырский продукт "Север" (по согласованию)</t>
  </si>
  <si>
    <t xml:space="preserve">Выход на проектную мощность завода по производству сливочного масла ТОО "Ростан" </t>
  </si>
  <si>
    <t xml:space="preserve">тн </t>
  </si>
  <si>
    <t xml:space="preserve">УИИР, ТОО "Ростан" (по согласованию) </t>
  </si>
  <si>
    <t xml:space="preserve">УИИР,                         АО "Завод им.С.М.Кирова",  (по согласованию) </t>
  </si>
  <si>
    <t xml:space="preserve">УИИР,                            АО "Мунаймаш" (по согласованию) </t>
  </si>
  <si>
    <t>производство продукции</t>
  </si>
  <si>
    <t xml:space="preserve">Завод по производству тракторов </t>
  </si>
  <si>
    <t>УИИР, ТОО СП "Петропавловский тракторный завод" (по согласованию)</t>
  </si>
  <si>
    <t xml:space="preserve">Завод по переработке масличных культур                      </t>
  </si>
  <si>
    <t xml:space="preserve">УИИР, ТОО "Тайынша-май" (по согласованию) </t>
  </si>
  <si>
    <t xml:space="preserve">Ввод в эксплуатацию </t>
  </si>
  <si>
    <t>Завод по производству гиперпрессованного кирпича</t>
  </si>
  <si>
    <t xml:space="preserve">УИРР, ТОО "Гиперкирпич СК" </t>
  </si>
  <si>
    <t xml:space="preserve">Организация участия товаропроизводителей области в семинарах, в том числе по разъяснению механизмов предоставления мер государственной поддержки инновационной деятельности </t>
  </si>
  <si>
    <t>млн.          тенге</t>
  </si>
  <si>
    <t>Информирование через СМИ и интернет-ресурсы  о мерах государственной поддержки инновационной деятельности</t>
  </si>
  <si>
    <t xml:space="preserve">млн.              тенге </t>
  </si>
  <si>
    <t xml:space="preserve">Интернет портал </t>
  </si>
  <si>
    <t xml:space="preserve">Сопровождение инвестиционного портала </t>
  </si>
  <si>
    <t xml:space="preserve">Издание полиграфической продукции </t>
  </si>
  <si>
    <t xml:space="preserve">млн.     тенге </t>
  </si>
  <si>
    <t xml:space="preserve">Журналы, брошюры </t>
  </si>
  <si>
    <t xml:space="preserve">2016-2020 гг. </t>
  </si>
  <si>
    <t>УПТ и АД, Аким Уалихановского района</t>
  </si>
  <si>
    <t>УПТ и АД,Аким Акжарского района</t>
  </si>
  <si>
    <t>УПТ и АД, Аким Жамбылского района</t>
  </si>
  <si>
    <t>УПТ и АД, Аким района Шал акын</t>
  </si>
  <si>
    <t>УПТ и АД, Аким Айыртауского района</t>
  </si>
  <si>
    <t>УПТ и АД, Аким Тайыншинского района</t>
  </si>
  <si>
    <t>УПТ и АД, Аким Тимирязевского района</t>
  </si>
  <si>
    <t>УПТ и АД, Акимы районов</t>
  </si>
  <si>
    <t>УПТ и АД, Аким Кызылжарского района</t>
  </si>
  <si>
    <t>Доля модернизированных сетей по малым городам:</t>
  </si>
  <si>
    <t>теплоснабжение*</t>
  </si>
  <si>
    <t>УЭЖКХ, Акимы Мамлютского, М. Жумабаева, Тайыншинского, Шал акына районов</t>
  </si>
  <si>
    <t>6,7*</t>
  </si>
  <si>
    <t>8,4*</t>
  </si>
  <si>
    <t>10,1*</t>
  </si>
  <si>
    <t>11,8*</t>
  </si>
  <si>
    <t>12,9*</t>
  </si>
  <si>
    <t>14,2**</t>
  </si>
  <si>
    <t>9,3*</t>
  </si>
  <si>
    <t xml:space="preserve">Доступ к централизованным системам по малым городам: </t>
  </si>
  <si>
    <t>водоснабжения</t>
  </si>
  <si>
    <t>УЭЖКХ, Акимы Мамлютского,М. Жумабаева, Тайыншинского, Шал акына районов</t>
  </si>
  <si>
    <t>водоотведения</t>
  </si>
  <si>
    <t xml:space="preserve">Реконструкция разводящих сетей, водоводов и отводов сельских населенных пунктов, подключенных к Булаевскому групповому водопроводу г. Тайынша </t>
  </si>
  <si>
    <t>Акт приемки</t>
  </si>
  <si>
    <t>* - по г.Тайынша</t>
  </si>
  <si>
    <t>**- по г. Булаево</t>
  </si>
  <si>
    <t>электроснабжение, **</t>
  </si>
  <si>
    <t>Цель 6: Создание благоприятных условий для развития малого и среднего предпринимательства в регионе</t>
  </si>
  <si>
    <t>Цель 10: Повышение эффективности реализации государственной молодежной политики</t>
  </si>
  <si>
    <t>Цель 12: Обеспечение занятости и социальной защиты населения</t>
  </si>
  <si>
    <t>Цель 13: Сохранение историко-культурного наследия региона</t>
  </si>
  <si>
    <t>Цель 14: Развитие массовых видов спорта в области</t>
  </si>
  <si>
    <t>Цель 15: Развитие индустрии туризма в области</t>
  </si>
  <si>
    <t xml:space="preserve">Цель 16: Формирование толерантной языковой среды </t>
  </si>
  <si>
    <t>Цель 17: Повышение безопасности жизнедеятельности населения</t>
  </si>
  <si>
    <t>Цель 18: Уменьшение риска и повышение защиты населения и территории от чрезвычайных ситуаций</t>
  </si>
  <si>
    <t>Цель 19: Формирование современной информационной и телекоммуникационной инфраструктуры региона и переход граждан к широкому ее использованию</t>
  </si>
  <si>
    <t xml:space="preserve">Цель 20: Обеспечение доступным жильем </t>
  </si>
  <si>
    <t>Цель 21: Развитие транспортной инфраструктуры</t>
  </si>
  <si>
    <t xml:space="preserve">Цель 22: Улучшение обеспечения потребителей качественными коммунальными услугами </t>
  </si>
  <si>
    <t>Цель 24: Рациональное использование земельных ресурсов</t>
  </si>
  <si>
    <t>ТОО "ЗаготИнтер" (1 этап),  строительство убойной площадки в а. Бесколь Кызылжарского района</t>
  </si>
  <si>
    <t>ТОО "ЗаготИнтер" (2 этап), строительство цеха по производству мясных полуфабрикатов в а. Бесколь Кызылжарского района</t>
  </si>
  <si>
    <t>тнэ на тыс. дол. США в ценах 2000 года</t>
  </si>
  <si>
    <t xml:space="preserve">Показатель энергоемкости ВРП </t>
  </si>
  <si>
    <t>Развитие производственной инфраструктуры</t>
  </si>
  <si>
    <t>Акт приемки объектов</t>
  </si>
  <si>
    <t>"Строительство и эксплуатация центра офтальмологической диагностики для оказания амбулаторной и стационарной помощи населению Северо-Казахстанской области (государственный натуральный грант)"</t>
  </si>
  <si>
    <t>НБ РК, РБ</t>
  </si>
  <si>
    <t>За счет кредитных средств и целевого трансферта из национального фонда Республики Казахстан, трансфертов из республиканского бюджета</t>
  </si>
  <si>
    <t>УКЗСП, акимы районов (города)</t>
  </si>
  <si>
    <t>Принятие мер по снижению уровня заболеваемости населения наркоманией</t>
  </si>
  <si>
    <t xml:space="preserve">Обеспечение деятельности стационаров, оказывающих медицинскую помощь лицам, страдающим инфекционными заболеваниями, психическими расстройствами и наркологической зависимостью </t>
  </si>
  <si>
    <t>253-009-011</t>
  </si>
  <si>
    <t>253-009-015</t>
  </si>
  <si>
    <t>Совершенствование службы формирования ЗОЖ, а также проведение разъяснительной работы среди населения о вреде алкоголя и наркотиков</t>
  </si>
  <si>
    <t>253- 007-011</t>
  </si>
  <si>
    <t>253-007-015</t>
  </si>
  <si>
    <t xml:space="preserve">2016 г.                                                          </t>
  </si>
  <si>
    <t>5.4</t>
  </si>
  <si>
    <t>5.5</t>
  </si>
  <si>
    <t>5.6</t>
  </si>
  <si>
    <t>5.7</t>
  </si>
  <si>
    <t>5.8</t>
  </si>
  <si>
    <t>УВМП, УВП</t>
  </si>
  <si>
    <t xml:space="preserve"> УВМП, УВП</t>
  </si>
  <si>
    <t>261.005.000 464.005.000</t>
  </si>
  <si>
    <t>261.024.000</t>
  </si>
  <si>
    <t>261.067.000</t>
  </si>
  <si>
    <t>УМПГЗ СКО</t>
  </si>
  <si>
    <t>736.014.000</t>
  </si>
  <si>
    <t>Комплекс мероприятий по развитию волонтерского движения среди молодежи, в т.ч. волонтеров "ЕХРО-2017"</t>
  </si>
  <si>
    <t>Проведение комплекса мероприятий, направленных на развитие молодежного предпринимательства, в т.ч. проведение форума молодых предпринимателей</t>
  </si>
  <si>
    <t xml:space="preserve"> УВП</t>
  </si>
  <si>
    <t>Комплекс информационно-разъяснительных мероприятий, направленных на разъяснение государственной молодежной политики в Северо-Казахстанской области</t>
  </si>
  <si>
    <t>Комплекс организационно-практических мероприятий среди молодежи, направленных на формирования практических навыков поведения в области гражданской безопасности случае ЧС</t>
  </si>
  <si>
    <t>Комплекс мероприятий по международному, межрегиональному молодежному сотрудничеству</t>
  </si>
  <si>
    <t>464.026.000   261.064.000   261.067.000    464.067.000</t>
  </si>
  <si>
    <t>261.064.000   261.067.000</t>
  </si>
  <si>
    <t>Централизованный закуп и хранение вакцин и других медицинских иммунобиологических препаратов для проведения иммунопрофилактики населения</t>
  </si>
  <si>
    <t>253-027-011</t>
  </si>
  <si>
    <t>Проведение медицинской организацией мероприятий, снижающих половое влечение, осуществляемые на основании решения суда</t>
  </si>
  <si>
    <t>253-042-011</t>
  </si>
  <si>
    <t>Изменение стоимостного объема экспорта продукции обрабатывающей промышленности к 2015 году</t>
  </si>
  <si>
    <t xml:space="preserve">Капитальный и текущий ремонт объектов культурного назначения
</t>
  </si>
  <si>
    <t>273007000, 273008000, 273009000</t>
  </si>
  <si>
    <t>273 016 000, 273 113 000</t>
  </si>
  <si>
    <t xml:space="preserve"> 2019, 2020 гг.</t>
  </si>
  <si>
    <t>2016-2018, 2020 гг.</t>
  </si>
  <si>
    <t>КТ-12 "Булаево-Советское"</t>
  </si>
  <si>
    <t>КТ-64 "Саумалколь-Новоишимское-Червонное"</t>
  </si>
  <si>
    <t>КТКS-180 "Подъезд к селу Шаховское"</t>
  </si>
  <si>
    <t>КТМС-243 "Подъезд к селу Жарколь"</t>
  </si>
  <si>
    <t>КТМС-92 "Рузавевка-Чернозубовка"</t>
  </si>
  <si>
    <t>УПТАД, Аким Кызылжарского района</t>
  </si>
  <si>
    <t>УПТАД, Аким района имени Г. Мусрепова</t>
  </si>
  <si>
    <t>Проведение мониторинга и анализа социально-экономического развития области</t>
  </si>
  <si>
    <t>Информация в МНЭ, аппарат акима области</t>
  </si>
  <si>
    <t xml:space="preserve">Ежемесячно
</t>
  </si>
  <si>
    <t>Разработка "Плана мероприятий по усилению взаимодействия с уполномоченными органами и увеличению поступлений в местный бюджет по Северо-Казахстанской области на 2017-2018 годы"</t>
  </si>
  <si>
    <t>Чистая сменяемость государственных служащих (уход с системы государственной службы)</t>
  </si>
  <si>
    <t>Разработка областных планов мероприятий направленных на обеспечение кадровой стабильности региона</t>
  </si>
  <si>
    <t>Проведение мониторинга уровня текучести кадров, в том числе по подразделениям</t>
  </si>
  <si>
    <t>Совершенствование подходов к профессионализации персонала, развитие управленческих компетенций руководителей (в том числе и низшего звена) посредством прохождения специализированных семинаров и тренингов.</t>
  </si>
  <si>
    <t>Доля малого и среднего бизнеса в валовом региональ-ном продукте</t>
  </si>
  <si>
    <t>Темп роста инвестиций в основной капитал на душу населения к 2015 г.</t>
  </si>
  <si>
    <t>млрд. тенге</t>
  </si>
  <si>
    <t>Объем инвестиций в основной капитал обрабатывающей промышленности</t>
  </si>
  <si>
    <t>Увеличение количества обслуженных посетителей местами размещения по внутреннему туризму (резиденты), в сравнении с предыдущим годом</t>
  </si>
  <si>
    <t>Увеличение количества обслуженных посетителей местами размещения по въездному туризму (нерезиденты), в сравнении с предыдущим годом</t>
  </si>
  <si>
    <t>Увеличение количества представленных койко-суток, в сравнении с предыдущим годом</t>
  </si>
  <si>
    <t>Увеличение доли вовлеченных в сельскохозяйственный оборот земель сельхоз назначения</t>
  </si>
  <si>
    <t>Изменение производительности труда в обрабатывающей промышленности в реальном выражении к 2015 году</t>
  </si>
  <si>
    <t>статистические данные</t>
  </si>
  <si>
    <t>288.014.015       288.034.015</t>
  </si>
  <si>
    <t>Выведение на проектную мощность производства продуктов питания быстрого приготовления ТОО "РимКазАгро"</t>
  </si>
  <si>
    <t>тыс.тн</t>
  </si>
  <si>
    <t>УИИР, УС, ТОО "РимКазАгро"  (по согласованию)</t>
  </si>
  <si>
    <t xml:space="preserve"> ТОО "ЗМО"  </t>
  </si>
  <si>
    <t xml:space="preserve">УИИР, Акимат СКО, ТОО   "ЗМО" (по согласованию) </t>
  </si>
  <si>
    <t xml:space="preserve">АО "ЗИКСТО"  </t>
  </si>
  <si>
    <t xml:space="preserve">АО "Завод им. С.М. Кирова" 
 </t>
  </si>
  <si>
    <t xml:space="preserve"> АО "ПЗТМ" </t>
  </si>
  <si>
    <t xml:space="preserve">АО "Мунаймаш" </t>
  </si>
  <si>
    <t xml:space="preserve">ТОО "ВФ "Поиск" </t>
  </si>
  <si>
    <t xml:space="preserve">УИИР,                          ТОО "ВФ "Поиск" (по согласованию) </t>
  </si>
  <si>
    <t xml:space="preserve">ТОО "Блок" </t>
  </si>
  <si>
    <t>Цех переработки вторичных полимеров и производства гранулы ПНД</t>
  </si>
  <si>
    <t xml:space="preserve">УИИР, ТОО "Радуга" </t>
  </si>
  <si>
    <t>Цех по производству лущеного березового шпона</t>
  </si>
  <si>
    <t>2018 г.</t>
  </si>
  <si>
    <t>289.006.015</t>
  </si>
  <si>
    <t>289.015.015</t>
  </si>
  <si>
    <t>Гранты</t>
  </si>
  <si>
    <t>Оказание поддержки</t>
  </si>
  <si>
    <t>УПиТ финансовые институты</t>
  </si>
  <si>
    <t>289.005.011</t>
  </si>
  <si>
    <t>289.005.015</t>
  </si>
  <si>
    <t>УСХ, РОСХ</t>
  </si>
  <si>
    <t xml:space="preserve">Строительство МТФ на 400 коров
 ТОО "Иван Зенченко", Аккайынский район </t>
  </si>
  <si>
    <t xml:space="preserve">Строительство МТФ на 400 коров
 КХ "Шаймерденов", Аккайынский район </t>
  </si>
  <si>
    <t xml:space="preserve">Строительство МТФ на 600 коров
 ТОО "Мамбетов и К" Мамлютский район </t>
  </si>
  <si>
    <t xml:space="preserve">Строительство МТФ на 100 коров
 ТОО "Зеленые Луги" Тайыншинский район </t>
  </si>
  <si>
    <t>УЭЖКХ, Акимат г.Петропавловска</t>
  </si>
  <si>
    <t>Ремонт многоквартирных жилищных домов за счет возвратных средств собственников квартир в рамках Программы Развития Регионов.</t>
  </si>
  <si>
    <t>Акт ввода в эксплуатацию</t>
  </si>
  <si>
    <t>2017-2020гг</t>
  </si>
  <si>
    <t>Реконструкция ЛЭП в г. Булаево**</t>
  </si>
  <si>
    <t>Текущий ремонт тепловых сетей протяженностью 1 км в г.Тайынше*</t>
  </si>
  <si>
    <t>Для служебного пользования</t>
  </si>
  <si>
    <t>Цель 18.1: Укрепление стабильной религиозной ситуации путем информирования населения об основных направлениях государственной политики в сфере религии.</t>
  </si>
  <si>
    <t>2017-2018 годы</t>
  </si>
  <si>
    <t>Финансирование приобретения сельскохозяйственной техники и оборудования сельхозтоваропроизводителями за счет собственных средств</t>
  </si>
  <si>
    <t>ТОО "Богатырский продукт",  модернизация мельничного цеха в г. Петропавловск, СКО</t>
  </si>
  <si>
    <t xml:space="preserve">2016 г.     </t>
  </si>
  <si>
    <t xml:space="preserve">УСХ, ОПСХ г. Петропавловска </t>
  </si>
  <si>
    <t>ИП "Марика", строительство мини цеха по производству полуфабрикатов в с. Якорь Кызылжарского района</t>
  </si>
  <si>
    <t xml:space="preserve">2016 г.    </t>
  </si>
  <si>
    <t>ТОО "Содружество-2",  модернизация цеха по производству крупы в с. Новоишимское, района Г.Мусрепова</t>
  </si>
  <si>
    <t>УСХ, РОСХ, ТОО "Classic AGRO"</t>
  </si>
  <si>
    <t>ИП "Пальчик", модернизация цеха по производству плавленного и колбасного сыра в г.Булаево района М. Жумабаева</t>
  </si>
  <si>
    <t>ТОО "Масло-Дел", модернизация цеха по переработке молока, г.Петропавловск</t>
  </si>
  <si>
    <t>ТОО "Данияр-Агро" строительство цеха по проиозводству кумыса, Есильский район, с.Жаргаин</t>
  </si>
  <si>
    <t xml:space="preserve">СХК "Жибек жолы", создание цеха по первичной переработке молока, Айыртауский район, с.Казанское </t>
  </si>
  <si>
    <t>СХК "Единое", создание цеха по первичной переработке молока, Тимирязевский район. Интернациональный  с/о.</t>
  </si>
  <si>
    <t>СХК "Акбулак", создание цеха по первичной переработке молока,   Кызылжарский район. Архангельский с/о.</t>
  </si>
  <si>
    <t>СХК "Жана аул" создание цеха по первичной переработке молока, Акжарский район.Кулыкольский с/о.</t>
  </si>
  <si>
    <t>СХК "Авита Агро" создание цеха по первичной переработке молока, Жамбылский район, с.Кладбинка</t>
  </si>
  <si>
    <t>СХК "Керей", создание цеха по первичной переработке молока, район М.Жумабаева, с.Лебяжино</t>
  </si>
  <si>
    <t>СХК "Жана тлек", создание цеха по первичной переработке молока, Кызылжарский район, Рощинский с/о</t>
  </si>
  <si>
    <t>СХК "Бай Рас", создание цеха по первичной переработке молока, Кызылжарский район, Кызылжарский с/о</t>
  </si>
  <si>
    <t>СХК "АНИ", создание цеха по первичной переработке молока, Кызылжарский район, Архангельский с/о</t>
  </si>
  <si>
    <t>СХК "Валентина 2017", создание цеха по первичной переработке молока,  Тайыншинский район, Драгомировский с/о</t>
  </si>
  <si>
    <t>СХК "Дархан Дала" создание цеха по первичной переработке молока, район Шал акына, Аютасский  с/о</t>
  </si>
  <si>
    <t>ТОО "Заградовское", строительство цеха по производству консервных изделий, Есильский р-н, с. Заградовка</t>
  </si>
  <si>
    <t>ИП "Кузахметов" строительство цеха по производству колбасных изделий Айыртауский р-н, с.Имантау</t>
  </si>
  <si>
    <t>ТОО "Bio operations", модернизация мельницы, Тайыншинский район, г.Тайынша</t>
  </si>
  <si>
    <t>2017-2018 г.</t>
  </si>
  <si>
    <t>ТОО "ЖНВ",  строительство цеха по производству растительного масла, 
р-н М.Жумабаева, с.Каракога</t>
  </si>
  <si>
    <t>ТОО "Чистовский", строительство цеха по производству растительного масла, 
р-н М.Жумабаева, с.Чистовское</t>
  </si>
  <si>
    <t>ТОО "Ростан", строительство цеха по производству кисломолчной продукции Аккайынский район, с.Ленинское</t>
  </si>
  <si>
    <t>КХ "Аркалык", строительство цеха по переработке козьего молока, Мамлютский район, с.Андреевка</t>
  </si>
  <si>
    <t xml:space="preserve">ИП "Викос", строительство цеха по переработке молока, район Г. Мусрепова, с.Рузаевка </t>
  </si>
  <si>
    <t>ТОО "Нурлы Болашак", строительство цеха по переработке молока, Уалихановский район, с.Кишкенеколь</t>
  </si>
  <si>
    <t>ТОО "Производственная промышленная корпорация ХМ", строительство цеха по производству муки, Мамлютский район, г.Мамлютка</t>
  </si>
  <si>
    <t>ТОО "Маусым Агро", строительство цеха по производству и переработке кобыльего молока Уалихановский район, с.Кишкенеколь</t>
  </si>
  <si>
    <t>ТОО "Птицефабрика Есіл Құс", строительство цеха по производству мяса, район Г.Мусрепова, с.Привольное</t>
  </si>
  <si>
    <t>КХ "Фиксель", строительство цеха по производству муки, район М.Жумабаева, Возвышенко</t>
  </si>
  <si>
    <t>ФХ "Ансар", строительство цеха по производству муки,Тайыншинский район, г.Тайынша</t>
  </si>
  <si>
    <t>ТОО "Табыс Тайынша" модернизация цеха по производству муки, Тайыншинский район, г.Тайынша</t>
  </si>
  <si>
    <t>Продолжить работу по восстановлению отгонного животноводства, развитию овцеводства и доведение поголовья овец до 410  тыс.голов</t>
  </si>
  <si>
    <t>Аким района М.Жумабаева, АО "СКРЭК" (по согласованию)</t>
  </si>
  <si>
    <t xml:space="preserve">УЭЖКХ,  Аким Тайыншинского района </t>
  </si>
  <si>
    <t xml:space="preserve">Приобретение и установка оборудования </t>
  </si>
  <si>
    <t>тыс.м./куб.</t>
  </si>
  <si>
    <t xml:space="preserve">Объем переработанных отходов </t>
  </si>
  <si>
    <t>Проведение заседаний Северо-Казахстанского областного штаба по разработке и адаптации проектов технических регламентов, действующих на территории ЕАЭС</t>
  </si>
  <si>
    <t>шт.</t>
  </si>
  <si>
    <t>Проведение заседаний</t>
  </si>
  <si>
    <t>УИИР, ДКТРМ СКФ РГП "КазИнСт" (по согласованию),</t>
  </si>
  <si>
    <t>Расширение географии поставок продукции машиностроительными предприятиями области</t>
  </si>
  <si>
    <t>Освоение новых рынков сбыта</t>
  </si>
  <si>
    <t>УИИР, машиностроительные предприятия (по согласованию)</t>
  </si>
  <si>
    <t>Организация Транспортно-логистического центра</t>
  </si>
  <si>
    <t>УИИР, ЦОИ (по согласованию)</t>
  </si>
  <si>
    <t>Создание картофелеовощехранилища модульной конструкции, цеха по переработке и фасовке овощей и оптово-распределительного центра</t>
  </si>
  <si>
    <t>Ввод в экспулатацию</t>
  </si>
  <si>
    <t>УПиТ, ПП СКО (по согласованию), областные управления, акиматы районов и г. Петропавловска</t>
  </si>
  <si>
    <t>Реализация Детального плана 
по улучшению условий для ведения бизнеса и развитию массового,
в том числе семейного предпринимательства в Северо-Казахстанской области на 2017-2019 годы</t>
  </si>
  <si>
    <t>2017-2019</t>
  </si>
  <si>
    <t>УПиТ, ПП СКО (по согласованию), финансовые институты, областные управления, территориальные органы акиматы районов и г. Петропавловска</t>
  </si>
  <si>
    <t>Разработка и реализация Дорожной карты по улучшению позиции в рейтинге регионов и городов по легкости ведения бизнеса, и в рейтинге социалогического исследования "Деловой климат"</t>
  </si>
  <si>
    <t>2018-2020</t>
  </si>
  <si>
    <t>Поддержка отечественных предприятий в рамках Комиссии по мониторингу местного содержания в сфере закупок в рамках поддержки отечественных товаропроизводителей</t>
  </si>
  <si>
    <t>Протокол</t>
  </si>
  <si>
    <t>Создание товаропроводящей сети</t>
  </si>
  <si>
    <t>Увеличение объема розничной торговли в интернете</t>
  </si>
  <si>
    <t>УПиТ, ПП СКО (по согласованию), акимат г.Петропавловска</t>
  </si>
  <si>
    <t>Развитие смежных производств вокруг крупных предприятий (недпропользователи и системообразующие предприятия)</t>
  </si>
  <si>
    <t>Информация в МИР</t>
  </si>
  <si>
    <t>УПиТ, УИИР, ПП СКО (по согласованию)</t>
  </si>
  <si>
    <t>2016-2019</t>
  </si>
  <si>
    <t>и</t>
  </si>
  <si>
    <t>ии</t>
  </si>
  <si>
    <t>и1</t>
  </si>
  <si>
    <t>и2</t>
  </si>
  <si>
    <t>и3</t>
  </si>
  <si>
    <t>и4</t>
  </si>
  <si>
    <t>Материально-техническое обеспечение органов ДП</t>
  </si>
  <si>
    <t xml:space="preserve">Строительство административного здания УМПС  по ул. Володаровского – Тауфика Мухамед –Рахимова </t>
  </si>
  <si>
    <t>Строительство здания для  УП г.Петропавловска</t>
  </si>
  <si>
    <t>2019-2020 гг.</t>
  </si>
  <si>
    <t>УМП и ГЗ, ДЧС СКО, Акиматы районов и  г.Петропавловска, собственники ГТС</t>
  </si>
  <si>
    <t xml:space="preserve">2017-2020 гг. </t>
  </si>
  <si>
    <t xml:space="preserve">УМП и ГЗ,  акиматы районов </t>
  </si>
  <si>
    <t>УМП и ГЗ, ДЧС СКО, Акиматы районов и г. Петропавловска</t>
  </si>
  <si>
    <t>УМП и ГЗ</t>
  </si>
  <si>
    <t>0/5</t>
  </si>
  <si>
    <t>0/3</t>
  </si>
  <si>
    <t>0/2</t>
  </si>
  <si>
    <t>≤5</t>
  </si>
  <si>
    <t>261.062.011   261.064.011   261.067.011</t>
  </si>
  <si>
    <t>НФ</t>
  </si>
  <si>
    <t>261.062.032     261.064.032</t>
  </si>
  <si>
    <t>261.064.032</t>
  </si>
  <si>
    <t>Мониторинг численности детей школьного возраста в сельских населенных пунктах, подлежащих обучению, где нет соответсвующих видов школ</t>
  </si>
  <si>
    <t>Мониторинг качества знаний по предметам естественно-математического цикла по четвертям</t>
  </si>
  <si>
    <t>2018-2021</t>
  </si>
  <si>
    <t>Мониторинг охвата детей с особыми образовательными потребностями инклюзивным образованием</t>
  </si>
  <si>
    <t>2018-2022</t>
  </si>
  <si>
    <t>254032000 254005000 спец.счет</t>
  </si>
  <si>
    <t xml:space="preserve">Проведение областного Форума молодежи </t>
  </si>
  <si>
    <t>Проведение  игры КВН на кубок акима области на  государственном и русском языках</t>
  </si>
  <si>
    <t>Проведение конкурса, направленного на развитие и выявление творческого потенциала молодежи, проведение фестиваля уличных субкультур</t>
  </si>
  <si>
    <t>Организация работы по военно-патриотическому воспитанию молодежи и подростков, реализация комплекса мероприятий по поддержке военно-патриотических клубов</t>
  </si>
  <si>
    <t>Проведение молодежного творческого фестиваля, посвященного Дню Столицы</t>
  </si>
  <si>
    <t>Комплекс мероприятий, направленных на пропаганду программной статьи Рухани жаңғыру, воспитание толерантности, общенационального согласия в молодежной среде</t>
  </si>
  <si>
    <t>Комплекс мероприятий по повышению социальной активности сельской и рабочей молодежи</t>
  </si>
  <si>
    <t>Проведение социологичесского исследования по государственным закупкам</t>
  </si>
  <si>
    <t>Закуп химиопрепаратов онкогематологическим больным детям</t>
  </si>
  <si>
    <t>2016-2020 Г</t>
  </si>
  <si>
    <t>Удельный вес получателей АСП (обусловленной денежной помощи), вовлеченных в активные меры содействия занятости</t>
  </si>
  <si>
    <t xml:space="preserve">Создание социальных рабочих мест </t>
  </si>
  <si>
    <t>СПК "Мол-ТД", строительство цеха по переработке молока Акайынский район, с. Смирново</t>
  </si>
  <si>
    <t>Модернизация свинокомплекса  ТОО "EMC-Agro"(CКО,Тайыншинский район)</t>
  </si>
  <si>
    <t>Строительство животноводческих помещений и создание племрепродуктора мясного направления на 600 голов ТОО "СК Агро -2050"(СКО район М. Жумабаева)</t>
  </si>
  <si>
    <t>ТОО "Кызылжар Сүті" строительство МТФ на 700 коров Кызылжарский район село Чапаево</t>
  </si>
  <si>
    <t>КТ "Зенченко и К" строительство молочного комплекса на 400 голов Кызылжарский район село Новоалександровка</t>
  </si>
  <si>
    <t>КТ "Зенченко и К" строительство молочного комплекса на 600 голов Кызылжарский район село Трудовое</t>
  </si>
  <si>
    <t>СХК "Мол-ТД", создание цеха по первичной переработке молока, Аккайынский район, Заречный с/о</t>
  </si>
  <si>
    <t>279.024.015, 279.052.015</t>
  </si>
  <si>
    <t>279.024.032,               279.024.011</t>
  </si>
  <si>
    <t>УЭиЖКХ, ТОО "Петропавловские тепловые сети" (по согласованию)</t>
  </si>
  <si>
    <t>УЭиЖКХ, АО "СЕВКАЗЭНЕРГО"</t>
  </si>
  <si>
    <t>УЭиЖКХ, ТОО "Кызылжар су" (по согласованию)</t>
  </si>
  <si>
    <t>УЭиЖКХ, акимы районов Айыртауского, Г.Мусрепова,Уалихановского, М.Жумабаева, Аккайынского</t>
  </si>
  <si>
    <t xml:space="preserve">ТОО "Изолит"  </t>
  </si>
  <si>
    <t xml:space="preserve">Организация производства полипропиленовой тары </t>
  </si>
  <si>
    <t>Организация презентаций выпускаемой продукции машиностроительными предприятиями области</t>
  </si>
  <si>
    <t xml:space="preserve">2016-2017 гг. </t>
  </si>
  <si>
    <t>УИИР, ТОО "СМБ Групп Фэмали " (по согласованию)</t>
  </si>
  <si>
    <t xml:space="preserve">УИИР,                          ТОО "Изолит" (по согласованию) </t>
  </si>
  <si>
    <t xml:space="preserve">УИИР,                        ТОО "ПЗТМ" (по согласованию) </t>
  </si>
  <si>
    <t>УИИР, ТОО "Блок" (по согласованию)</t>
  </si>
  <si>
    <t>2017-2019 гг.</t>
  </si>
  <si>
    <t>Проведение курсов цифровой грамотности</t>
  </si>
  <si>
    <t>Аппара акима области, управление образования, акиматы районов и   г. Петропавловск</t>
  </si>
  <si>
    <t>Составление план-графика обучения с повышением охвата целевой аудитории</t>
  </si>
  <si>
    <t>Проведение PR-кампании на региональных телеканалах и в средствах массовой информации</t>
  </si>
  <si>
    <t>Аппарат акима области, управление внутренней политики</t>
  </si>
  <si>
    <t>УЭЖКХ, Акиматы районов и г. Петропавловска</t>
  </si>
  <si>
    <t>Увеличение охвата сельского населения услугами по сбору и вывозу ТБО  путем привлечения сельхозформирований сельских населенных пунктов, а также увеличения абонентов у существующих коммунальных предприятий</t>
  </si>
  <si>
    <t>Затраты на  охрану государственного лесного фонда (материально-техническое оснащение, приобретение ГСМ)</t>
  </si>
  <si>
    <t>КТ-65 "Арыкбалык-Саумалколь" (труба на 19 км) 0,1 км</t>
  </si>
  <si>
    <t>акт приемки объекта в эксплуатацию</t>
  </si>
  <si>
    <t>УПТиАД</t>
  </si>
  <si>
    <t>КТ-65 "Арыкбалык-Саумалколь" (труба на 21 км) 0,1 км</t>
  </si>
  <si>
    <t>КТ-16 "Смирново-Полтавка-Ивановка-автодорога "Булаево-Советское"</t>
  </si>
  <si>
    <t>КТ-45 "Смирново-Трудовое-Токуши-республиканская автодорога М-51 "Челябинск-Новосибирск"</t>
  </si>
  <si>
    <t>КТ-29 "Покровка-Корнеевка-Горное"</t>
  </si>
  <si>
    <t>2017, 2018 г.</t>
  </si>
  <si>
    <t>2017, 2018г.</t>
  </si>
  <si>
    <t>КТ-50 "Петропавловск граница города Ташкентка-Барневка-Долматово"</t>
  </si>
  <si>
    <t>КСТ-62 "Еленовка-Арыкбалык-Чистополье-Есиль километр 17-209"12,2 км</t>
  </si>
  <si>
    <t>КСТ-62 "Еленовка-Арыкбалык-Чистополье-Есиль километр 17-209" 27,8</t>
  </si>
  <si>
    <t>КТ-27 "Волошинка-Сергеевка-Тимирязево</t>
  </si>
  <si>
    <t>КТ-61 "Саумалколь-Лобаново " километр 0-34</t>
  </si>
  <si>
    <t>КТ-66 Антоновка-Лавровка-Горное</t>
  </si>
  <si>
    <t>КТ-84  Подъезд к аэропорту города Петропавловска</t>
  </si>
  <si>
    <t>КТ-85 "Подъезд к Вороньему острову"</t>
  </si>
  <si>
    <t>Удельный вес товаров, закупленных в других регионах к общему объему товаров, закупленных у резидентов другой области и нерезидентов (по оптовым предприятиям, с чис-ленностью работающих свыше 50 человек)</t>
  </si>
  <si>
    <t xml:space="preserve">Проведение спортивными организациями спортивно-массовых мероприятий среди детей и подростков </t>
  </si>
  <si>
    <t>УИИР, УЭ</t>
  </si>
  <si>
    <t>10</t>
  </si>
  <si>
    <t>Дорожная карта</t>
  </si>
  <si>
    <t>Подведение недостающей инфраструктуры</t>
  </si>
  <si>
    <t>Мероприятия</t>
  </si>
  <si>
    <t>Организация мероприятия</t>
  </si>
  <si>
    <t>Публикации</t>
  </si>
  <si>
    <t>7.279.049.032</t>
  </si>
  <si>
    <t>2016 - 2018 годы</t>
  </si>
  <si>
    <t>2016 г., 2018 г.</t>
  </si>
  <si>
    <t>2017 г., 2018 г.</t>
  </si>
  <si>
    <t>2016, 2018--2020 гг.</t>
  </si>
  <si>
    <t>2016, 2019-2020 гг.</t>
  </si>
  <si>
    <t>УПТ и АД,
АО "Казахтелеком"
ДС</t>
  </si>
  <si>
    <t>Проведение комплекса массовых мероприятий направленных на пропаганду здорового образа жизни, в том числе профилактика правонарушений среди молодежи и работе с детьми из "группы риска, а также формирование практических навыков поведения в области гражданской безопасности в случае ЧС</t>
  </si>
  <si>
    <t>Строительство стационарного контрольного поста системы "Рубеж"  на 535 км автодороги  "Челябинск-Новосибирск"</t>
  </si>
  <si>
    <t>Строительство крытого стрелкового тира с рубежами 100 метров на базе спортивного комплекса "Динамо" ДП СКО г. Петропавловск по ул. Токсан би, 11</t>
  </si>
  <si>
    <t>Реализация проекта "Технологическая модернизация производства АО "ПЗТМ" путем выделения финансовых средств Республиканского бюджета на увеличение уставного капитала АО "ПЗТМ"</t>
  </si>
  <si>
    <t>УИИР, АО "ПЗТМ"(по согласованию),</t>
  </si>
  <si>
    <t>Реализация проекта "Технологическая модернизация производства АО "Завод им. Кирова" путем выделения финансовых средств Республиканского бюджета на увеличение уставного капитала АО "Завод им. Кирова"</t>
  </si>
  <si>
    <t>УИИР, АО "Завод им. Кирова"(по согласованию),</t>
  </si>
  <si>
    <t xml:space="preserve">Вторичная переработка промышленных отходов из хвостохранилища, полученных в результате первичной переработки титан-циркониевых руд на ТОО "Тиолайн" </t>
  </si>
  <si>
    <t>УИИР, ТОО "Тиолайн"(по согласованию),</t>
  </si>
  <si>
    <t>УЭиЖКХ, КТ "Зенченко и К", ТОО "КГЦМ сервис" ТОО "МГП-УК" ( по согласованию)</t>
  </si>
  <si>
    <t>"Приобретение сельскохозяйственной техники и оборудований"</t>
  </si>
  <si>
    <t xml:space="preserve">ТОО "Сергеевка сүт өнімдері", модернизация  цеха по переработке молока  в г. Сергеевка района Шал акына </t>
  </si>
  <si>
    <t xml:space="preserve">ТОО "ClassicAGRO", строительство предприятия по производству муки в г. Тайынша Тайыншинского района  </t>
  </si>
  <si>
    <t>ТОО "Лера-Норд", модернизация цеха по переработке молока,Тайыншинский район, г. Тайынша</t>
  </si>
  <si>
    <t>Увеличение количества торговых объектов с торговой площадью  не менее 2000 кв. м с видом деятельности "Розничная торговля"</t>
  </si>
  <si>
    <t>Комплекс мероприятий, направленных на пропаганду общенациональной инициативы "Жасыл ел", проведение торжественной церемонии открытия и закрытия летнего трудового сезона молодежных отрядов "Жасыл ел"</t>
  </si>
  <si>
    <t>Проведение Республиканского летнего лагеря "Жастар ауылы" среди молодёжных НПО</t>
  </si>
  <si>
    <t>Проведение Форума молодежи Северо-Казахстанской области, летнего лагеря "Жастар ауылы"</t>
  </si>
  <si>
    <t xml:space="preserve">УПиТ, ТОО "Nord Hotel Group", ТОО "Егоровские скалады", ТОО "Арнау курылыс" и ТОО "Restoration"                               (по согласованию)  </t>
  </si>
  <si>
    <t>УПиТ, ТОО "Эдельвейс"               (по согласованию)</t>
  </si>
  <si>
    <t xml:space="preserve">Доля выявленных преступлений, связанных со сбытом, либо в целях сбыта наркотиков, от общего числа наркопреступлений </t>
  </si>
  <si>
    <t>Обеспечить проведение мониторинга опасных по возникновению паводков и других характерных для территории  видов ЧС природного характера</t>
  </si>
  <si>
    <t>Создание пожарных постов, их материально-техническое оснащения в населенных пунктах, в которых отсутствуют подразделения государственной противопожарной службы</t>
  </si>
  <si>
    <t>Организация и проведение комплексных спортивных мероприятий по массовым видам спорта</t>
  </si>
  <si>
    <t>Реализация медиа-плана по популяризации физической культуры и спорта</t>
  </si>
  <si>
    <t>Комплекс мероприятий по развитию движения  «Жасыл ел»</t>
  </si>
  <si>
    <t xml:space="preserve">Проведение мероприятий по пропаганде государственной языковой политики </t>
  </si>
  <si>
    <t>Проведение мероприятий по пропаганде государственной языковой политики с участием НПО в рамках государственного социального заказа (КВН, "круглый стол" по проблемам ономастики, молодежная акция)</t>
  </si>
  <si>
    <t>субсидирование</t>
  </si>
  <si>
    <t>гарантирование</t>
  </si>
  <si>
    <t>ввод в эксплуатацию</t>
  </si>
  <si>
    <t>Проведение туристской выставки в г.Петропаловске</t>
  </si>
  <si>
    <t>Строительство гостиниц в г.Петропавловске</t>
  </si>
  <si>
    <t>Модернизация оборудования в объектах здравоохранения Северо-Казахстанской области</t>
  </si>
  <si>
    <t>Поставка и установка цифрового маммографа с приставкой для стереотаксической биопсии в г. Петропавловск Северо-Казахстанской области</t>
  </si>
  <si>
    <t xml:space="preserve">Цель 7:  Развитие межрегионального сотрудничества </t>
  </si>
  <si>
    <t>Цель 8:  Индустриально-инновационное развитие региона</t>
  </si>
  <si>
    <t>Цель 3: Создание условий для повышения конкурентоспособности субъектов АПК</t>
  </si>
  <si>
    <t>Цель 5: Устойчивое социально-экономическое развитие малых городов в среднесрочной перспективе</t>
  </si>
  <si>
    <t>4.4</t>
  </si>
  <si>
    <t>4.5</t>
  </si>
  <si>
    <t>4.6</t>
  </si>
  <si>
    <t>4.7</t>
  </si>
  <si>
    <t>4.8</t>
  </si>
  <si>
    <t>5.9</t>
  </si>
  <si>
    <t>7</t>
  </si>
  <si>
    <t>8</t>
  </si>
  <si>
    <t>9</t>
  </si>
  <si>
    <t>11</t>
  </si>
  <si>
    <t>12</t>
  </si>
  <si>
    <t xml:space="preserve"> Цель 23: Обеспечение экологической безопасности и охрана окружающей среды</t>
  </si>
  <si>
    <t xml:space="preserve">ТОО "Филиал Гормолзавод", модернизация цеха по переработке молока в с.Саумалколь Айыртауского района </t>
  </si>
  <si>
    <t>ТОО"АРБАТ АС", строительство цеха по переработке молока в с. Келлеровка Тайыншинского района</t>
  </si>
  <si>
    <t>Цель 25: Формирование профессионального и компетентного корпуса государственных служащих</t>
  </si>
  <si>
    <t>ИТОГО ПО ПЛАНУ:</t>
  </si>
  <si>
    <t xml:space="preserve">от _____  декабаря 2018 года № ____ </t>
  </si>
  <si>
    <t xml:space="preserve">постановлением акимата </t>
  </si>
  <si>
    <t>Изготовление дорожной карты по внедрению механизма привлечения инвестиций в СКО, концепция создания СЭЗ</t>
  </si>
  <si>
    <t>Утвержден</t>
  </si>
  <si>
    <t>273032000, 273010000, 273007000, 273005000, 273009000</t>
  </si>
  <si>
    <t xml:space="preserve">Цель 9: Улучшение качества и доступности образования </t>
  </si>
  <si>
    <t xml:space="preserve">Цель 11: Укрепление здоровья населения  </t>
  </si>
  <si>
    <t>288.009.005 288.014.011           288.034.011</t>
  </si>
  <si>
    <t>Информация по освоению</t>
  </si>
  <si>
    <t>УСАГ, Акимы   районов и г.П-ка</t>
  </si>
  <si>
    <t>ДП – Департамент полиции Северо-Казахстанской области</t>
  </si>
  <si>
    <t>УИИР  – Управление индустриально-инновационного развития акимата Северо-Казахстанской области</t>
  </si>
  <si>
    <t>УПТ – Управление предпринимательства и туризма акимата Северо-Казахстанской области</t>
  </si>
  <si>
    <t>УПТАД  – Управление пассажирского транспорта и автомобильных дорог акимата Северо-Казахстанской области</t>
  </si>
  <si>
    <t>УКАД  – Управление культуры, архивов и документации акимата Северо-Казахстанской области</t>
  </si>
  <si>
    <t xml:space="preserve">УФКС  – Управление физической культуры и спорта акимата Северо-Казахстанской области </t>
  </si>
  <si>
    <t>УВП  -  Управление внутренней политики акимата Северо-Казахстанской  области</t>
  </si>
  <si>
    <t>УСАГ  – Управление строительства, архитектуры и градостроительства акимата Северо-Казахстанской области</t>
  </si>
  <si>
    <t>УО  – Управление образования акимата Северо-Казахстанской области</t>
  </si>
  <si>
    <t>УСХ  – Управление сельского хозяйства акимата Северо-Казахстанской области</t>
  </si>
  <si>
    <t>УЭЖКХ - Управление энергетики и жилищно-коммунального хозяйства акимата Северо-Казахстанской области</t>
  </si>
  <si>
    <t>УЗ  - Управление здравоохранения акимата Северо-Казахстанской области</t>
  </si>
  <si>
    <t>УКЗСП - Управление координации  занятости и социальных программ акимата Северо-Казахстанской области</t>
  </si>
  <si>
    <t>УФ - Управление финансов  акимата Северо-Казахстанской области</t>
  </si>
  <si>
    <t>УЭ - Управление экономики акимата  Северо-Казахстанской области</t>
  </si>
  <si>
    <t>УРЯ - Управление по развитию языков акимата Северо-Казахстанской области</t>
  </si>
  <si>
    <t>ДС – Департамент статистики   Северо-Казахстанской области Комитета по статистике Министерства национальной экономики Республики Казахстан</t>
  </si>
  <si>
    <t xml:space="preserve">РОСХ  – Районные отелы сельского хозяйства </t>
  </si>
  <si>
    <t>УПРРП – Управление природных ресурсов и регулирования природопользования  акимата Северо-Казахстанской области</t>
  </si>
  <si>
    <t>УГИТ - Управление государственной инспекции труда акимата Северо-Казахстанской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</si>
</sst>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"/>
    <numFmt numFmtId="168" formatCode="#,##0.0"/>
    <numFmt numFmtId="169" formatCode="0.000"/>
    <numFmt numFmtId="170" formatCode="_-* #,##0.0_р_._-;\-* #,##0.0_р_._-;_-* &quot;-&quot;_р_._-;_-@_-"/>
    <numFmt numFmtId="171" formatCode="_-* #,##0.0_р_._-;\-* #,##0.0_р_._-;_-* &quot;-&quot;?_р_._-;_-@_-"/>
    <numFmt numFmtId="172" formatCode="_-* #,##0.000_р_._-;\-* #,##0.000_р_._-;_-* &quot;-&quot;??_р_._-;_-@_-"/>
  </numFmts>
  <fonts count="67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29" fillId="0" borderId="0">
      <alignment horizontal="left" vertical="top"/>
    </xf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10" borderId="0" applyNumberFormat="0" applyBorder="0" applyAlignment="0" applyProtection="0"/>
    <xf numFmtId="0" fontId="4" fillId="4" borderId="1" applyNumberFormat="0" applyAlignment="0" applyProtection="0"/>
    <xf numFmtId="0" fontId="5" fillId="11" borderId="2" applyNumberFormat="0" applyAlignment="0" applyProtection="0"/>
    <xf numFmtId="0" fontId="6" fillId="11" borderId="1" applyNumberFormat="0" applyAlignment="0" applyProtection="0"/>
    <xf numFmtId="165" fontId="30" fillId="0" borderId="0" applyFon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31" fillId="0" borderId="0"/>
    <xf numFmtId="0" fontId="33" fillId="0" borderId="0"/>
    <xf numFmtId="0" fontId="31" fillId="0" borderId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13" borderId="0" applyNumberFormat="0" applyBorder="0" applyAlignment="0" applyProtection="0"/>
    <xf numFmtId="0" fontId="31" fillId="0" borderId="0"/>
    <xf numFmtId="0" fontId="30" fillId="0" borderId="0">
      <alignment horizontal="center"/>
    </xf>
    <xf numFmtId="0" fontId="30" fillId="0" borderId="0">
      <alignment horizontal="center"/>
    </xf>
    <xf numFmtId="0" fontId="56" fillId="0" borderId="0"/>
    <xf numFmtId="0" fontId="30" fillId="0" borderId="0"/>
    <xf numFmtId="0" fontId="30" fillId="0" borderId="0"/>
    <xf numFmtId="0" fontId="2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14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/>
    <xf numFmtId="0" fontId="1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0" fontId="19" fillId="3" borderId="0" applyNumberFormat="0" applyBorder="0" applyAlignment="0" applyProtection="0"/>
  </cellStyleXfs>
  <cellXfs count="898">
    <xf numFmtId="0" fontId="0" fillId="0" borderId="0" xfId="0"/>
    <xf numFmtId="0" fontId="20" fillId="0" borderId="0" xfId="29" applyFont="1"/>
    <xf numFmtId="0" fontId="25" fillId="0" borderId="0" xfId="29" applyFont="1"/>
    <xf numFmtId="0" fontId="25" fillId="0" borderId="0" xfId="29" applyFont="1" applyFill="1"/>
    <xf numFmtId="0" fontId="20" fillId="0" borderId="0" xfId="29" applyFont="1" applyFill="1"/>
    <xf numFmtId="0" fontId="26" fillId="0" borderId="0" xfId="0" applyFont="1" applyFill="1"/>
    <xf numFmtId="0" fontId="22" fillId="16" borderId="10" xfId="29" applyFont="1" applyFill="1" applyBorder="1" applyAlignment="1">
      <alignment vertical="top"/>
    </xf>
    <xf numFmtId="0" fontId="27" fillId="16" borderId="10" xfId="0" applyFont="1" applyFill="1" applyBorder="1" applyAlignment="1">
      <alignment horizontal="center" vertical="top" wrapText="1"/>
    </xf>
    <xf numFmtId="0" fontId="22" fillId="16" borderId="10" xfId="29" applyFont="1" applyFill="1" applyBorder="1" applyAlignment="1">
      <alignment vertical="center"/>
    </xf>
    <xf numFmtId="167" fontId="27" fillId="16" borderId="10" xfId="29" applyNumberFormat="1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horizontal="center" vertical="top" wrapText="1"/>
    </xf>
    <xf numFmtId="0" fontId="22" fillId="16" borderId="10" xfId="29" applyFont="1" applyFill="1" applyBorder="1" applyAlignment="1">
      <alignment horizontal="center" vertical="top" wrapText="1"/>
    </xf>
    <xf numFmtId="0" fontId="25" fillId="16" borderId="10" xfId="29" applyFont="1" applyFill="1" applyBorder="1"/>
    <xf numFmtId="0" fontId="57" fillId="16" borderId="10" xfId="29" applyFont="1" applyFill="1" applyBorder="1" applyAlignment="1">
      <alignment vertical="top"/>
    </xf>
    <xf numFmtId="0" fontId="57" fillId="16" borderId="10" xfId="0" applyFont="1" applyFill="1" applyBorder="1" applyAlignment="1">
      <alignment horizontal="center" vertical="top" wrapText="1"/>
    </xf>
    <xf numFmtId="0" fontId="57" fillId="16" borderId="10" xfId="29" applyFont="1" applyFill="1" applyBorder="1" applyAlignment="1">
      <alignment vertical="center"/>
    </xf>
    <xf numFmtId="0" fontId="57" fillId="16" borderId="11" xfId="0" applyFont="1" applyFill="1" applyBorder="1" applyAlignment="1">
      <alignment horizontal="left" vertical="center" wrapText="1"/>
    </xf>
    <xf numFmtId="0" fontId="22" fillId="17" borderId="10" xfId="29" applyFont="1" applyFill="1" applyBorder="1" applyAlignment="1">
      <alignment horizontal="left" vertical="top"/>
    </xf>
    <xf numFmtId="0" fontId="27" fillId="17" borderId="10" xfId="0" applyFont="1" applyFill="1" applyBorder="1" applyAlignment="1">
      <alignment horizontal="center" vertical="top" wrapText="1"/>
    </xf>
    <xf numFmtId="0" fontId="25" fillId="17" borderId="10" xfId="29" applyFont="1" applyFill="1" applyBorder="1"/>
    <xf numFmtId="167" fontId="22" fillId="17" borderId="10" xfId="29" applyNumberFormat="1" applyFont="1" applyFill="1" applyBorder="1" applyAlignment="1">
      <alignment horizontal="center" vertical="center"/>
    </xf>
    <xf numFmtId="0" fontId="28" fillId="16" borderId="10" xfId="29" applyFont="1" applyFill="1" applyBorder="1" applyAlignment="1">
      <alignment vertical="top"/>
    </xf>
    <xf numFmtId="0" fontId="28" fillId="16" borderId="10" xfId="29" applyFont="1" applyFill="1" applyBorder="1" applyAlignment="1">
      <alignment vertical="center"/>
    </xf>
    <xf numFmtId="0" fontId="32" fillId="17" borderId="10" xfId="29" applyFont="1" applyFill="1" applyBorder="1"/>
    <xf numFmtId="0" fontId="32" fillId="17" borderId="10" xfId="29" applyFont="1" applyFill="1" applyBorder="1" applyAlignment="1">
      <alignment horizontal="center" vertical="center"/>
    </xf>
    <xf numFmtId="0" fontId="27" fillId="17" borderId="10" xfId="0" applyFont="1" applyFill="1" applyBorder="1" applyAlignment="1">
      <alignment horizontal="center" vertical="center" wrapText="1"/>
    </xf>
    <xf numFmtId="0" fontId="38" fillId="17" borderId="10" xfId="29" applyFont="1" applyFill="1" applyBorder="1" applyAlignment="1">
      <alignment horizontal="center" vertical="center"/>
    </xf>
    <xf numFmtId="0" fontId="27" fillId="17" borderId="10" xfId="29" applyFont="1" applyFill="1" applyBorder="1" applyAlignment="1">
      <alignment vertical="top"/>
    </xf>
    <xf numFmtId="164" fontId="27" fillId="17" borderId="10" xfId="0" applyNumberFormat="1" applyFont="1" applyFill="1" applyBorder="1" applyAlignment="1">
      <alignment horizontal="center" vertical="center" wrapText="1" shrinkToFit="1"/>
    </xf>
    <xf numFmtId="0" fontId="26" fillId="17" borderId="10" xfId="29" applyFont="1" applyFill="1" applyBorder="1"/>
    <xf numFmtId="167" fontId="26" fillId="17" borderId="10" xfId="29" applyNumberFormat="1" applyFont="1" applyFill="1" applyBorder="1" applyAlignment="1">
      <alignment horizontal="center"/>
    </xf>
    <xf numFmtId="167" fontId="22" fillId="16" borderId="10" xfId="29" applyNumberFormat="1" applyFont="1" applyFill="1" applyBorder="1" applyAlignment="1">
      <alignment vertical="center"/>
    </xf>
    <xf numFmtId="167" fontId="28" fillId="16" borderId="12" xfId="29" applyNumberFormat="1" applyFont="1" applyFill="1" applyBorder="1" applyAlignment="1">
      <alignment horizontal="center" vertical="center"/>
    </xf>
    <xf numFmtId="167" fontId="27" fillId="16" borderId="12" xfId="29" applyNumberFormat="1" applyFont="1" applyFill="1" applyBorder="1" applyAlignment="1">
      <alignment horizontal="center" vertical="center" wrapText="1"/>
    </xf>
    <xf numFmtId="167" fontId="28" fillId="16" borderId="12" xfId="29" applyNumberFormat="1" applyFont="1" applyFill="1" applyBorder="1" applyAlignment="1">
      <alignment horizontal="center" vertical="center" wrapText="1"/>
    </xf>
    <xf numFmtId="0" fontId="20" fillId="17" borderId="10" xfId="29" applyFont="1" applyFill="1" applyBorder="1"/>
    <xf numFmtId="0" fontId="25" fillId="16" borderId="10" xfId="29" applyFont="1" applyFill="1" applyBorder="1" applyAlignment="1">
      <alignment horizontal="center" vertical="center"/>
    </xf>
    <xf numFmtId="0" fontId="25" fillId="17" borderId="10" xfId="29" applyFont="1" applyFill="1" applyBorder="1" applyAlignment="1">
      <alignment horizontal="center" vertical="center"/>
    </xf>
    <xf numFmtId="0" fontId="25" fillId="16" borderId="10" xfId="29" applyFont="1" applyFill="1" applyBorder="1" applyAlignment="1">
      <alignment vertical="center"/>
    </xf>
    <xf numFmtId="167" fontId="20" fillId="17" borderId="10" xfId="29" applyNumberFormat="1" applyFont="1" applyFill="1" applyBorder="1"/>
    <xf numFmtId="2" fontId="22" fillId="16" borderId="10" xfId="29" applyNumberFormat="1" applyFont="1" applyFill="1" applyBorder="1" applyAlignment="1">
      <alignment horizontal="center" vertical="center"/>
    </xf>
    <xf numFmtId="0" fontId="26" fillId="17" borderId="10" xfId="29" applyFont="1" applyFill="1" applyBorder="1" applyAlignment="1">
      <alignment horizontal="center" vertical="center"/>
    </xf>
    <xf numFmtId="167" fontId="27" fillId="17" borderId="10" xfId="29" applyNumberFormat="1" applyFont="1" applyFill="1" applyBorder="1" applyAlignment="1">
      <alignment horizontal="center" vertical="center" shrinkToFit="1"/>
    </xf>
    <xf numFmtId="167" fontId="22" fillId="16" borderId="10" xfId="29" applyNumberFormat="1" applyFont="1" applyFill="1" applyBorder="1" applyAlignment="1">
      <alignment horizontal="center" vertical="center"/>
    </xf>
    <xf numFmtId="167" fontId="22" fillId="16" borderId="12" xfId="29" applyNumberFormat="1" applyFont="1" applyFill="1" applyBorder="1" applyAlignment="1">
      <alignment horizontal="center" vertical="center"/>
    </xf>
    <xf numFmtId="0" fontId="22" fillId="16" borderId="10" xfId="29" applyFont="1" applyFill="1" applyBorder="1" applyAlignment="1">
      <alignment horizontal="center" vertical="center"/>
    </xf>
    <xf numFmtId="167" fontId="57" fillId="16" borderId="12" xfId="29" applyNumberFormat="1" applyFont="1" applyFill="1" applyBorder="1" applyAlignment="1">
      <alignment horizontal="center" vertical="center"/>
    </xf>
    <xf numFmtId="167" fontId="22" fillId="17" borderId="12" xfId="29" applyNumberFormat="1" applyFont="1" applyFill="1" applyBorder="1" applyAlignment="1">
      <alignment horizontal="center" vertical="center"/>
    </xf>
    <xf numFmtId="0" fontId="57" fillId="16" borderId="12" xfId="29" applyFont="1" applyFill="1" applyBorder="1" applyAlignment="1">
      <alignment horizontal="center" vertical="center"/>
    </xf>
    <xf numFmtId="0" fontId="57" fillId="16" borderId="12" xfId="0" applyFont="1" applyFill="1" applyBorder="1" applyAlignment="1">
      <alignment horizontal="center" vertical="center" wrapText="1"/>
    </xf>
    <xf numFmtId="167" fontId="27" fillId="17" borderId="12" xfId="29" applyNumberFormat="1" applyFont="1" applyFill="1" applyBorder="1" applyAlignment="1">
      <alignment horizontal="center" vertical="center" shrinkToFit="1"/>
    </xf>
    <xf numFmtId="0" fontId="26" fillId="17" borderId="10" xfId="29" applyFont="1" applyFill="1" applyBorder="1" applyAlignment="1">
      <alignment horizontal="center"/>
    </xf>
    <xf numFmtId="0" fontId="22" fillId="17" borderId="10" xfId="0" applyFont="1" applyFill="1" applyBorder="1" applyAlignment="1">
      <alignment horizontal="center" vertical="top" wrapText="1"/>
    </xf>
    <xf numFmtId="0" fontId="22" fillId="17" borderId="12" xfId="29" applyFont="1" applyFill="1" applyBorder="1" applyAlignment="1"/>
    <xf numFmtId="0" fontId="22" fillId="17" borderId="13" xfId="29" applyFont="1" applyFill="1" applyBorder="1" applyAlignment="1"/>
    <xf numFmtId="0" fontId="22" fillId="17" borderId="17" xfId="29" applyFont="1" applyFill="1" applyBorder="1" applyAlignment="1"/>
    <xf numFmtId="0" fontId="32" fillId="17" borderId="10" xfId="29" applyFont="1" applyFill="1" applyBorder="1" applyAlignment="1">
      <alignment horizontal="left" vertical="center"/>
    </xf>
    <xf numFmtId="0" fontId="20" fillId="15" borderId="0" xfId="29" applyFont="1" applyFill="1"/>
    <xf numFmtId="0" fontId="25" fillId="15" borderId="0" xfId="29" applyFont="1" applyFill="1"/>
    <xf numFmtId="167" fontId="22" fillId="16" borderId="10" xfId="29" applyNumberFormat="1" applyFont="1" applyFill="1" applyBorder="1" applyAlignment="1">
      <alignment horizontal="center"/>
    </xf>
    <xf numFmtId="0" fontId="25" fillId="18" borderId="10" xfId="0" applyFont="1" applyFill="1" applyBorder="1" applyAlignment="1">
      <alignment horizontal="justify" vertical="top" wrapText="1"/>
    </xf>
    <xf numFmtId="0" fontId="25" fillId="18" borderId="10" xfId="0" applyFont="1" applyFill="1" applyBorder="1" applyAlignment="1">
      <alignment horizontal="center" vertical="center" wrapText="1"/>
    </xf>
    <xf numFmtId="0" fontId="26" fillId="18" borderId="10" xfId="0" applyFont="1" applyFill="1" applyBorder="1" applyAlignment="1">
      <alignment vertical="top" wrapText="1"/>
    </xf>
    <xf numFmtId="0" fontId="27" fillId="18" borderId="10" xfId="0" applyFont="1" applyFill="1" applyBorder="1" applyAlignment="1">
      <alignment horizontal="center" vertical="center" wrapText="1"/>
    </xf>
    <xf numFmtId="0" fontId="27" fillId="18" borderId="10" xfId="0" applyFont="1" applyFill="1" applyBorder="1" applyAlignment="1">
      <alignment horizontal="justify" vertical="center" wrapText="1"/>
    </xf>
    <xf numFmtId="0" fontId="27" fillId="18" borderId="17" xfId="29" applyFont="1" applyFill="1" applyBorder="1" applyAlignment="1">
      <alignment horizontal="center" vertical="top" wrapText="1"/>
    </xf>
    <xf numFmtId="0" fontId="27" fillId="18" borderId="10" xfId="29" applyFont="1" applyFill="1" applyBorder="1" applyAlignment="1">
      <alignment horizontal="left" vertical="top" wrapText="1"/>
    </xf>
    <xf numFmtId="0" fontId="27" fillId="18" borderId="12" xfId="29" applyFont="1" applyFill="1" applyBorder="1" applyAlignment="1">
      <alignment horizontal="left" vertical="top" wrapText="1"/>
    </xf>
    <xf numFmtId="0" fontId="27" fillId="18" borderId="11" xfId="0" applyFont="1" applyFill="1" applyBorder="1" applyAlignment="1">
      <alignment horizontal="center" vertical="center" wrapText="1"/>
    </xf>
    <xf numFmtId="0" fontId="27" fillId="18" borderId="17" xfId="29" applyFont="1" applyFill="1" applyBorder="1" applyAlignment="1">
      <alignment horizontal="left" vertical="top" wrapText="1"/>
    </xf>
    <xf numFmtId="0" fontId="26" fillId="18" borderId="10" xfId="0" applyFont="1" applyFill="1" applyBorder="1" applyAlignment="1">
      <alignment horizontal="center" vertical="center" wrapText="1"/>
    </xf>
    <xf numFmtId="0" fontId="25" fillId="18" borderId="0" xfId="29" applyFont="1" applyFill="1"/>
    <xf numFmtId="49" fontId="27" fillId="18" borderId="10" xfId="0" applyNumberFormat="1" applyFont="1" applyFill="1" applyBorder="1" applyAlignment="1">
      <alignment horizontal="center" vertical="center" wrapText="1"/>
    </xf>
    <xf numFmtId="0" fontId="27" fillId="18" borderId="17" xfId="29" applyFont="1" applyFill="1" applyBorder="1" applyAlignment="1">
      <alignment horizontal="center" vertical="center" wrapText="1"/>
    </xf>
    <xf numFmtId="0" fontId="27" fillId="18" borderId="12" xfId="0" applyFont="1" applyFill="1" applyBorder="1" applyAlignment="1">
      <alignment horizontal="center" vertical="center" wrapText="1"/>
    </xf>
    <xf numFmtId="49" fontId="26" fillId="18" borderId="10" xfId="0" applyNumberFormat="1" applyFont="1" applyFill="1" applyBorder="1" applyAlignment="1">
      <alignment horizontal="center" vertical="center" wrapText="1"/>
    </xf>
    <xf numFmtId="0" fontId="57" fillId="18" borderId="17" xfId="0" applyFont="1" applyFill="1" applyBorder="1" applyAlignment="1">
      <alignment horizontal="center" vertical="center" wrapText="1"/>
    </xf>
    <xf numFmtId="0" fontId="57" fillId="18" borderId="10" xfId="0" applyFont="1" applyFill="1" applyBorder="1" applyAlignment="1">
      <alignment horizontal="left" vertical="center" wrapText="1"/>
    </xf>
    <xf numFmtId="0" fontId="57" fillId="18" borderId="12" xfId="0" applyFont="1" applyFill="1" applyBorder="1" applyAlignment="1">
      <alignment horizontal="left" vertical="center" wrapText="1"/>
    </xf>
    <xf numFmtId="0" fontId="57" fillId="18" borderId="17" xfId="0" applyFont="1" applyFill="1" applyBorder="1" applyAlignment="1">
      <alignment horizontal="left" vertical="center" wrapText="1"/>
    </xf>
    <xf numFmtId="0" fontId="26" fillId="18" borderId="12" xfId="0" applyFont="1" applyFill="1" applyBorder="1" applyAlignment="1">
      <alignment horizontal="center" vertical="center" wrapText="1"/>
    </xf>
    <xf numFmtId="0" fontId="57" fillId="18" borderId="17" xfId="0" applyFont="1" applyFill="1" applyBorder="1" applyAlignment="1">
      <alignment horizontal="center" vertical="top" wrapText="1"/>
    </xf>
    <xf numFmtId="0" fontId="57" fillId="18" borderId="10" xfId="0" applyFont="1" applyFill="1" applyBorder="1" applyAlignment="1">
      <alignment horizontal="center" vertical="top" wrapText="1"/>
    </xf>
    <xf numFmtId="0" fontId="57" fillId="18" borderId="12" xfId="0" applyFont="1" applyFill="1" applyBorder="1" applyAlignment="1">
      <alignment horizontal="center" vertical="top" wrapText="1"/>
    </xf>
    <xf numFmtId="167" fontId="57" fillId="18" borderId="17" xfId="0" applyNumberFormat="1" applyFont="1" applyFill="1" applyBorder="1" applyAlignment="1">
      <alignment horizontal="center" vertical="center" wrapText="1"/>
    </xf>
    <xf numFmtId="0" fontId="57" fillId="18" borderId="12" xfId="0" applyFont="1" applyFill="1" applyBorder="1" applyAlignment="1">
      <alignment horizontal="center" vertical="center" wrapText="1"/>
    </xf>
    <xf numFmtId="0" fontId="22" fillId="18" borderId="10" xfId="0" applyFont="1" applyFill="1" applyBorder="1" applyAlignment="1">
      <alignment horizontal="center" vertical="center"/>
    </xf>
    <xf numFmtId="0" fontId="27" fillId="18" borderId="10" xfId="0" applyFont="1" applyFill="1" applyBorder="1" applyAlignment="1">
      <alignment horizontal="justify" vertical="top" wrapText="1"/>
    </xf>
    <xf numFmtId="0" fontId="57" fillId="18" borderId="10" xfId="29" applyFont="1" applyFill="1" applyBorder="1" applyAlignment="1">
      <alignment vertical="center"/>
    </xf>
    <xf numFmtId="0" fontId="57" fillId="18" borderId="12" xfId="29" applyFont="1" applyFill="1" applyBorder="1" applyAlignment="1">
      <alignment vertical="center"/>
    </xf>
    <xf numFmtId="167" fontId="57" fillId="18" borderId="17" xfId="29" applyNumberFormat="1" applyFont="1" applyFill="1" applyBorder="1" applyAlignment="1">
      <alignment horizontal="center" vertical="center" wrapText="1"/>
    </xf>
    <xf numFmtId="0" fontId="57" fillId="18" borderId="10" xfId="29" applyFont="1" applyFill="1" applyBorder="1" applyAlignment="1">
      <alignment horizontal="center" vertical="center"/>
    </xf>
    <xf numFmtId="0" fontId="22" fillId="18" borderId="0" xfId="29" applyFont="1" applyFill="1"/>
    <xf numFmtId="0" fontId="27" fillId="18" borderId="17" xfId="0" applyFont="1" applyFill="1" applyBorder="1" applyAlignment="1">
      <alignment horizontal="center" vertical="center" wrapText="1"/>
    </xf>
    <xf numFmtId="0" fontId="27" fillId="18" borderId="19" xfId="0" applyFont="1" applyFill="1" applyBorder="1" applyAlignment="1">
      <alignment horizontal="center" vertical="center" wrapText="1"/>
    </xf>
    <xf numFmtId="0" fontId="25" fillId="18" borderId="17" xfId="29" applyFont="1" applyFill="1" applyBorder="1"/>
    <xf numFmtId="0" fontId="26" fillId="18" borderId="10" xfId="29" applyFont="1" applyFill="1" applyBorder="1" applyAlignment="1">
      <alignment horizontal="center" vertical="center" wrapText="1"/>
    </xf>
    <xf numFmtId="0" fontId="25" fillId="18" borderId="10" xfId="29" applyFont="1" applyFill="1" applyBorder="1" applyAlignment="1">
      <alignment horizontal="center" vertical="top"/>
    </xf>
    <xf numFmtId="0" fontId="25" fillId="18" borderId="10" xfId="29" applyFont="1" applyFill="1" applyBorder="1" applyAlignment="1">
      <alignment horizontal="justify" vertical="top" wrapText="1"/>
    </xf>
    <xf numFmtId="0" fontId="58" fillId="18" borderId="10" xfId="0" applyFont="1" applyFill="1" applyBorder="1" applyAlignment="1">
      <alignment horizontal="center" vertical="center" wrapText="1"/>
    </xf>
    <xf numFmtId="0" fontId="58" fillId="18" borderId="10" xfId="0" applyFont="1" applyFill="1" applyBorder="1" applyAlignment="1">
      <alignment horizontal="center"/>
    </xf>
    <xf numFmtId="0" fontId="58" fillId="18" borderId="10" xfId="0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horizontal="center" vertical="center"/>
    </xf>
    <xf numFmtId="0" fontId="27" fillId="18" borderId="10" xfId="0" applyFont="1" applyFill="1" applyBorder="1" applyAlignment="1">
      <alignment horizontal="center" vertical="center"/>
    </xf>
    <xf numFmtId="0" fontId="25" fillId="18" borderId="10" xfId="0" applyFont="1" applyFill="1" applyBorder="1" applyAlignment="1">
      <alignment horizontal="center" vertical="center"/>
    </xf>
    <xf numFmtId="0" fontId="25" fillId="18" borderId="10" xfId="29" applyFont="1" applyFill="1" applyBorder="1" applyAlignment="1">
      <alignment horizontal="center" vertical="center"/>
    </xf>
    <xf numFmtId="0" fontId="25" fillId="18" borderId="12" xfId="29" applyFont="1" applyFill="1" applyBorder="1" applyAlignment="1">
      <alignment horizontal="center" vertical="center"/>
    </xf>
    <xf numFmtId="0" fontId="26" fillId="18" borderId="12" xfId="29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horizontal="left" vertical="center" wrapText="1"/>
    </xf>
    <xf numFmtId="0" fontId="25" fillId="18" borderId="10" xfId="29" applyFont="1" applyFill="1" applyBorder="1" applyAlignment="1">
      <alignment horizontal="center" vertical="center" wrapText="1"/>
    </xf>
    <xf numFmtId="167" fontId="58" fillId="18" borderId="10" xfId="0" applyNumberFormat="1" applyFont="1" applyFill="1" applyBorder="1" applyAlignment="1">
      <alignment horizontal="center" vertical="center" wrapText="1"/>
    </xf>
    <xf numFmtId="167" fontId="25" fillId="18" borderId="10" xfId="0" applyNumberFormat="1" applyFont="1" applyFill="1" applyBorder="1" applyAlignment="1">
      <alignment horizontal="center" vertical="center" wrapText="1"/>
    </xf>
    <xf numFmtId="167" fontId="25" fillId="18" borderId="10" xfId="0" applyNumberFormat="1" applyFont="1" applyFill="1" applyBorder="1" applyAlignment="1">
      <alignment vertical="center" wrapText="1"/>
    </xf>
    <xf numFmtId="3" fontId="26" fillId="18" borderId="10" xfId="29" applyNumberFormat="1" applyFont="1" applyFill="1" applyBorder="1" applyAlignment="1">
      <alignment horizontal="center" vertical="center" wrapText="1"/>
    </xf>
    <xf numFmtId="167" fontId="27" fillId="18" borderId="10" xfId="0" applyNumberFormat="1" applyFont="1" applyFill="1" applyBorder="1" applyAlignment="1">
      <alignment horizontal="center" vertical="center"/>
    </xf>
    <xf numFmtId="167" fontId="57" fillId="18" borderId="10" xfId="0" applyNumberFormat="1" applyFont="1" applyFill="1" applyBorder="1" applyAlignment="1">
      <alignment horizontal="center" vertical="center" wrapText="1"/>
    </xf>
    <xf numFmtId="0" fontId="57" fillId="18" borderId="10" xfId="0" applyFont="1" applyFill="1" applyBorder="1" applyAlignment="1">
      <alignment horizontal="center" vertical="center" wrapText="1"/>
    </xf>
    <xf numFmtId="0" fontId="58" fillId="18" borderId="10" xfId="0" applyFont="1" applyFill="1" applyBorder="1" applyAlignment="1">
      <alignment horizontal="justify" vertical="top" wrapText="1"/>
    </xf>
    <xf numFmtId="0" fontId="32" fillId="17" borderId="10" xfId="29" applyFont="1" applyFill="1" applyBorder="1" applyAlignment="1">
      <alignment horizontal="center"/>
    </xf>
    <xf numFmtId="0" fontId="27" fillId="18" borderId="19" xfId="29" applyFont="1" applyFill="1" applyBorder="1" applyAlignment="1">
      <alignment horizontal="center" vertical="center"/>
    </xf>
    <xf numFmtId="0" fontId="58" fillId="18" borderId="10" xfId="0" applyFont="1" applyFill="1" applyBorder="1" applyAlignment="1">
      <alignment horizontal="center" wrapText="1"/>
    </xf>
    <xf numFmtId="0" fontId="26" fillId="18" borderId="10" xfId="0" applyFont="1" applyFill="1" applyBorder="1" applyAlignment="1">
      <alignment horizontal="center" wrapText="1"/>
    </xf>
    <xf numFmtId="0" fontId="26" fillId="18" borderId="10" xfId="0" applyFont="1" applyFill="1" applyBorder="1" applyAlignment="1">
      <alignment horizontal="justify" vertical="top" wrapText="1"/>
    </xf>
    <xf numFmtId="167" fontId="27" fillId="18" borderId="10" xfId="0" applyNumberFormat="1" applyFont="1" applyFill="1" applyBorder="1" applyAlignment="1">
      <alignment horizontal="center" vertical="center" wrapText="1"/>
    </xf>
    <xf numFmtId="0" fontId="58" fillId="18" borderId="10" xfId="0" applyFont="1" applyFill="1" applyBorder="1" applyAlignment="1">
      <alignment vertical="center" wrapText="1"/>
    </xf>
    <xf numFmtId="0" fontId="58" fillId="18" borderId="10" xfId="0" applyFont="1" applyFill="1" applyBorder="1" applyAlignment="1">
      <alignment wrapText="1"/>
    </xf>
    <xf numFmtId="0" fontId="25" fillId="17" borderId="10" xfId="29" applyFont="1" applyFill="1" applyBorder="1" applyAlignment="1">
      <alignment vertical="center"/>
    </xf>
    <xf numFmtId="0" fontId="22" fillId="18" borderId="10" xfId="29" applyFont="1" applyFill="1" applyBorder="1" applyAlignment="1">
      <alignment vertical="center"/>
    </xf>
    <xf numFmtId="0" fontId="26" fillId="18" borderId="10" xfId="29" applyFont="1" applyFill="1" applyBorder="1" applyAlignment="1">
      <alignment horizontal="center" vertical="center"/>
    </xf>
    <xf numFmtId="0" fontId="22" fillId="18" borderId="10" xfId="29" applyFont="1" applyFill="1" applyBorder="1" applyAlignment="1">
      <alignment horizontal="center" vertical="center"/>
    </xf>
    <xf numFmtId="0" fontId="27" fillId="18" borderId="12" xfId="0" applyFont="1" applyFill="1" applyBorder="1" applyAlignment="1">
      <alignment horizontal="center" vertical="center"/>
    </xf>
    <xf numFmtId="0" fontId="22" fillId="18" borderId="13" xfId="29" applyFont="1" applyFill="1" applyBorder="1" applyAlignment="1">
      <alignment horizontal="left"/>
    </xf>
    <xf numFmtId="0" fontId="26" fillId="18" borderId="11" xfId="29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horizontal="center" vertical="top" wrapText="1"/>
    </xf>
    <xf numFmtId="1" fontId="25" fillId="18" borderId="13" xfId="29" applyNumberFormat="1" applyFont="1" applyFill="1" applyBorder="1" applyAlignment="1">
      <alignment horizontal="center" vertical="center" wrapText="1"/>
    </xf>
    <xf numFmtId="1" fontId="25" fillId="18" borderId="14" xfId="29" applyNumberFormat="1" applyFont="1" applyFill="1" applyBorder="1" applyAlignment="1">
      <alignment horizontal="center" vertical="center" wrapText="1"/>
    </xf>
    <xf numFmtId="1" fontId="25" fillId="18" borderId="11" xfId="29" applyNumberFormat="1" applyFont="1" applyFill="1" applyBorder="1" applyAlignment="1">
      <alignment horizontal="center" vertical="center" wrapText="1"/>
    </xf>
    <xf numFmtId="0" fontId="26" fillId="18" borderId="11" xfId="0" applyFont="1" applyFill="1" applyBorder="1" applyAlignment="1">
      <alignment vertical="top" wrapText="1"/>
    </xf>
    <xf numFmtId="0" fontId="26" fillId="18" borderId="11" xfId="0" applyFont="1" applyFill="1" applyBorder="1" applyAlignment="1">
      <alignment horizontal="center" vertical="center" wrapText="1"/>
    </xf>
    <xf numFmtId="0" fontId="26" fillId="18" borderId="11" xfId="0" applyFont="1" applyFill="1" applyBorder="1" applyAlignment="1">
      <alignment horizontal="center" vertical="top" wrapText="1"/>
    </xf>
    <xf numFmtId="0" fontId="25" fillId="18" borderId="11" xfId="29" applyFont="1" applyFill="1" applyBorder="1" applyAlignment="1">
      <alignment horizontal="center" vertical="center"/>
    </xf>
    <xf numFmtId="0" fontId="25" fillId="18" borderId="10" xfId="29" applyFont="1" applyFill="1" applyBorder="1"/>
    <xf numFmtId="0" fontId="22" fillId="17" borderId="10" xfId="29" applyFont="1" applyFill="1" applyBorder="1" applyAlignment="1">
      <alignment horizontal="left" vertical="center"/>
    </xf>
    <xf numFmtId="0" fontId="22" fillId="17" borderId="10" xfId="29" applyFont="1" applyFill="1" applyBorder="1" applyAlignment="1">
      <alignment horizontal="center" vertical="center"/>
    </xf>
    <xf numFmtId="167" fontId="25" fillId="17" borderId="10" xfId="29" applyNumberFormat="1" applyFont="1" applyFill="1" applyBorder="1"/>
    <xf numFmtId="167" fontId="22" fillId="18" borderId="10" xfId="29" applyNumberFormat="1" applyFont="1" applyFill="1" applyBorder="1" applyAlignment="1">
      <alignment horizontal="center" vertical="center" wrapText="1"/>
    </xf>
    <xf numFmtId="0" fontId="27" fillId="17" borderId="10" xfId="29" applyFont="1" applyFill="1" applyBorder="1" applyAlignment="1">
      <alignment vertical="top" wrapText="1"/>
    </xf>
    <xf numFmtId="0" fontId="27" fillId="17" borderId="12" xfId="29" applyFont="1" applyFill="1" applyBorder="1" applyAlignment="1">
      <alignment horizontal="left" vertical="top" wrapText="1"/>
    </xf>
    <xf numFmtId="0" fontId="58" fillId="18" borderId="12" xfId="0" applyFont="1" applyFill="1" applyBorder="1" applyAlignment="1">
      <alignment horizontal="center" vertical="center" wrapText="1"/>
    </xf>
    <xf numFmtId="0" fontId="58" fillId="18" borderId="17" xfId="0" applyFont="1" applyFill="1" applyBorder="1" applyAlignment="1">
      <alignment horizontal="center" vertical="center" wrapText="1"/>
    </xf>
    <xf numFmtId="0" fontId="58" fillId="18" borderId="12" xfId="0" applyFont="1" applyFill="1" applyBorder="1" applyAlignment="1">
      <alignment horizontal="center" vertical="center" wrapText="1"/>
    </xf>
    <xf numFmtId="0" fontId="58" fillId="18" borderId="13" xfId="0" applyFont="1" applyFill="1" applyBorder="1" applyAlignment="1">
      <alignment horizontal="center" vertical="center" wrapText="1"/>
    </xf>
    <xf numFmtId="0" fontId="22" fillId="19" borderId="10" xfId="29" applyFont="1" applyFill="1" applyBorder="1" applyAlignment="1">
      <alignment vertical="top"/>
    </xf>
    <xf numFmtId="0" fontId="25" fillId="19" borderId="10" xfId="29" applyFont="1" applyFill="1" applyBorder="1" applyAlignment="1">
      <alignment horizontal="center" vertical="center"/>
    </xf>
    <xf numFmtId="0" fontId="22" fillId="17" borderId="10" xfId="29" applyFont="1" applyFill="1" applyBorder="1" applyAlignment="1">
      <alignment vertical="top"/>
    </xf>
    <xf numFmtId="0" fontId="22" fillId="17" borderId="10" xfId="29" applyFont="1" applyFill="1" applyBorder="1" applyAlignment="1">
      <alignment vertical="center"/>
    </xf>
    <xf numFmtId="0" fontId="27" fillId="16" borderId="10" xfId="0" applyFont="1" applyFill="1" applyBorder="1" applyAlignment="1">
      <alignment horizontal="center" vertical="center" wrapText="1"/>
    </xf>
    <xf numFmtId="0" fontId="26" fillId="18" borderId="11" xfId="0" applyFont="1" applyFill="1" applyBorder="1" applyAlignment="1">
      <alignment horizontal="center" vertical="center" wrapText="1"/>
    </xf>
    <xf numFmtId="0" fontId="20" fillId="18" borderId="10" xfId="29" applyFont="1" applyFill="1" applyBorder="1" applyAlignment="1">
      <alignment horizontal="center"/>
    </xf>
    <xf numFmtId="0" fontId="27" fillId="18" borderId="10" xfId="29" applyFont="1" applyFill="1" applyBorder="1" applyAlignment="1">
      <alignment horizontal="center" vertical="center" wrapText="1"/>
    </xf>
    <xf numFmtId="0" fontId="22" fillId="18" borderId="17" xfId="29" applyFont="1" applyFill="1" applyBorder="1" applyAlignment="1">
      <alignment horizontal="center" vertical="center"/>
    </xf>
    <xf numFmtId="0" fontId="20" fillId="18" borderId="0" xfId="29" applyFont="1" applyFill="1"/>
    <xf numFmtId="167" fontId="27" fillId="18" borderId="10" xfId="29" applyNumberFormat="1" applyFont="1" applyFill="1" applyBorder="1" applyAlignment="1">
      <alignment horizontal="center" vertical="center" wrapText="1"/>
    </xf>
    <xf numFmtId="0" fontId="25" fillId="18" borderId="17" xfId="0" applyFont="1" applyFill="1" applyBorder="1" applyAlignment="1">
      <alignment horizontal="center" vertical="center" wrapText="1"/>
    </xf>
    <xf numFmtId="0" fontId="25" fillId="18" borderId="12" xfId="0" applyFont="1" applyFill="1" applyBorder="1" applyAlignment="1">
      <alignment horizontal="center" vertical="center" wrapText="1"/>
    </xf>
    <xf numFmtId="0" fontId="26" fillId="18" borderId="10" xfId="29" applyFont="1" applyFill="1" applyBorder="1" applyAlignment="1">
      <alignment horizontal="center" vertical="top" wrapText="1"/>
    </xf>
    <xf numFmtId="0" fontId="26" fillId="18" borderId="0" xfId="0" applyFont="1" applyFill="1" applyAlignment="1">
      <alignment horizontal="center" vertical="center"/>
    </xf>
    <xf numFmtId="0" fontId="25" fillId="18" borderId="10" xfId="0" applyFont="1" applyFill="1" applyBorder="1" applyAlignment="1">
      <alignment vertical="center" wrapText="1"/>
    </xf>
    <xf numFmtId="1" fontId="27" fillId="18" borderId="10" xfId="29" applyNumberFormat="1" applyFont="1" applyFill="1" applyBorder="1" applyAlignment="1">
      <alignment horizontal="center" vertical="center" wrapText="1"/>
    </xf>
    <xf numFmtId="0" fontId="26" fillId="18" borderId="10" xfId="29" applyFont="1" applyFill="1" applyBorder="1" applyAlignment="1">
      <alignment vertical="center" wrapText="1"/>
    </xf>
    <xf numFmtId="0" fontId="20" fillId="18" borderId="0" xfId="29" applyFont="1" applyFill="1" applyBorder="1"/>
    <xf numFmtId="0" fontId="20" fillId="18" borderId="0" xfId="29" applyFont="1" applyFill="1" applyBorder="1" applyAlignment="1">
      <alignment horizontal="center"/>
    </xf>
    <xf numFmtId="0" fontId="35" fillId="18" borderId="0" xfId="29" applyFont="1" applyFill="1" applyBorder="1"/>
    <xf numFmtId="0" fontId="36" fillId="18" borderId="0" xfId="29" applyFont="1" applyFill="1" applyBorder="1" applyAlignment="1">
      <alignment horizontal="right"/>
    </xf>
    <xf numFmtId="0" fontId="47" fillId="18" borderId="0" xfId="29" applyFont="1" applyFill="1" applyBorder="1"/>
    <xf numFmtId="0" fontId="34" fillId="18" borderId="0" xfId="29" applyFont="1" applyFill="1" applyBorder="1" applyAlignment="1">
      <alignment horizontal="center"/>
    </xf>
    <xf numFmtId="0" fontId="34" fillId="18" borderId="0" xfId="29" applyFont="1" applyFill="1" applyBorder="1" applyAlignment="1">
      <alignment horizontal="center" vertical="center"/>
    </xf>
    <xf numFmtId="0" fontId="34" fillId="18" borderId="0" xfId="29" applyFont="1" applyFill="1" applyBorder="1" applyAlignment="1">
      <alignment vertical="center"/>
    </xf>
    <xf numFmtId="0" fontId="54" fillId="18" borderId="0" xfId="29" applyFont="1" applyFill="1" applyBorder="1" applyAlignment="1">
      <alignment horizontal="right" indent="2"/>
    </xf>
    <xf numFmtId="0" fontId="32" fillId="18" borderId="0" xfId="29" applyFont="1" applyFill="1" applyBorder="1" applyAlignment="1">
      <alignment horizontal="center" wrapText="1"/>
    </xf>
    <xf numFmtId="0" fontId="22" fillId="18" borderId="0" xfId="29" applyFont="1" applyFill="1" applyBorder="1" applyAlignment="1">
      <alignment horizontal="center" wrapText="1"/>
    </xf>
    <xf numFmtId="0" fontId="55" fillId="18" borderId="10" xfId="29" applyFont="1" applyFill="1" applyBorder="1" applyAlignment="1">
      <alignment horizontal="center" vertical="center" wrapText="1"/>
    </xf>
    <xf numFmtId="0" fontId="23" fillId="18" borderId="10" xfId="29" applyFont="1" applyFill="1" applyBorder="1" applyAlignment="1">
      <alignment horizontal="center" vertical="center" wrapText="1"/>
    </xf>
    <xf numFmtId="0" fontId="23" fillId="18" borderId="12" xfId="29" applyFont="1" applyFill="1" applyBorder="1" applyAlignment="1">
      <alignment horizontal="center" vertical="center" wrapText="1"/>
    </xf>
    <xf numFmtId="0" fontId="26" fillId="18" borderId="10" xfId="29" applyFont="1" applyFill="1" applyBorder="1" applyAlignment="1">
      <alignment horizontal="center" wrapText="1"/>
    </xf>
    <xf numFmtId="0" fontId="26" fillId="18" borderId="12" xfId="29" applyFont="1" applyFill="1" applyBorder="1" applyAlignment="1">
      <alignment horizontal="center" wrapText="1"/>
    </xf>
    <xf numFmtId="0" fontId="27" fillId="18" borderId="10" xfId="29" applyFont="1" applyFill="1" applyBorder="1" applyAlignment="1">
      <alignment horizontal="center" wrapText="1"/>
    </xf>
    <xf numFmtId="0" fontId="27" fillId="18" borderId="12" xfId="29" applyFont="1" applyFill="1" applyBorder="1" applyAlignment="1">
      <alignment horizontal="center" wrapText="1"/>
    </xf>
    <xf numFmtId="0" fontId="57" fillId="18" borderId="10" xfId="0" applyFont="1" applyFill="1" applyBorder="1" applyAlignment="1">
      <alignment horizontal="justify" vertical="top" wrapText="1"/>
    </xf>
    <xf numFmtId="0" fontId="27" fillId="18" borderId="10" xfId="0" applyFont="1" applyFill="1" applyBorder="1" applyAlignment="1">
      <alignment horizontal="center" wrapText="1"/>
    </xf>
    <xf numFmtId="0" fontId="27" fillId="18" borderId="10" xfId="0" applyFont="1" applyFill="1" applyBorder="1" applyAlignment="1">
      <alignment horizontal="center"/>
    </xf>
    <xf numFmtId="0" fontId="27" fillId="18" borderId="10" xfId="0" applyFont="1" applyFill="1" applyBorder="1" applyAlignment="1"/>
    <xf numFmtId="0" fontId="27" fillId="18" borderId="13" xfId="0" applyFont="1" applyFill="1" applyBorder="1" applyAlignment="1"/>
    <xf numFmtId="0" fontId="61" fillId="18" borderId="10" xfId="0" applyFont="1" applyFill="1" applyBorder="1" applyAlignment="1">
      <alignment horizontal="justify" vertical="top" wrapText="1"/>
    </xf>
    <xf numFmtId="0" fontId="44" fillId="18" borderId="10" xfId="29" applyFont="1" applyFill="1" applyBorder="1" applyAlignment="1">
      <alignment horizontal="center" vertical="top" wrapText="1"/>
    </xf>
    <xf numFmtId="0" fontId="44" fillId="18" borderId="10" xfId="29" applyFont="1" applyFill="1" applyBorder="1" applyAlignment="1">
      <alignment horizontal="left" vertical="top" wrapText="1"/>
    </xf>
    <xf numFmtId="0" fontId="41" fillId="18" borderId="13" xfId="29" applyFont="1" applyFill="1" applyBorder="1" applyAlignment="1">
      <alignment horizontal="left" vertical="top" wrapText="1"/>
    </xf>
    <xf numFmtId="0" fontId="26" fillId="18" borderId="11" xfId="29" applyFont="1" applyFill="1" applyBorder="1" applyAlignment="1">
      <alignment horizontal="center" vertical="center" wrapText="1"/>
    </xf>
    <xf numFmtId="0" fontId="57" fillId="18" borderId="11" xfId="0" applyFont="1" applyFill="1" applyBorder="1" applyAlignment="1">
      <alignment horizontal="justify" vertical="top" wrapText="1"/>
    </xf>
    <xf numFmtId="0" fontId="63" fillId="18" borderId="11" xfId="0" applyFont="1" applyFill="1" applyBorder="1" applyAlignment="1">
      <alignment horizontal="center" vertical="center"/>
    </xf>
    <xf numFmtId="0" fontId="57" fillId="18" borderId="11" xfId="0" applyFont="1" applyFill="1" applyBorder="1" applyAlignment="1">
      <alignment horizontal="center" vertical="center" wrapText="1"/>
    </xf>
    <xf numFmtId="167" fontId="57" fillId="18" borderId="16" xfId="0" applyNumberFormat="1" applyFont="1" applyFill="1" applyBorder="1" applyAlignment="1">
      <alignment horizontal="center" vertical="center" wrapText="1"/>
    </xf>
    <xf numFmtId="0" fontId="57" fillId="18" borderId="16" xfId="0" applyFont="1" applyFill="1" applyBorder="1" applyAlignment="1">
      <alignment horizontal="center" vertical="center"/>
    </xf>
    <xf numFmtId="0" fontId="41" fillId="18" borderId="14" xfId="29" applyFont="1" applyFill="1" applyBorder="1" applyAlignment="1">
      <alignment horizontal="left" vertical="top" wrapText="1"/>
    </xf>
    <xf numFmtId="0" fontId="27" fillId="18" borderId="11" xfId="29" applyFont="1" applyFill="1" applyBorder="1" applyAlignment="1">
      <alignment horizontal="center" vertical="center" wrapText="1"/>
    </xf>
    <xf numFmtId="0" fontId="27" fillId="18" borderId="0" xfId="29" applyFont="1" applyFill="1" applyBorder="1" applyAlignment="1">
      <alignment vertical="top" wrapText="1"/>
    </xf>
    <xf numFmtId="0" fontId="49" fillId="18" borderId="10" xfId="29" applyFont="1" applyFill="1" applyBorder="1" applyAlignment="1">
      <alignment horizontal="center" vertical="center" wrapText="1"/>
    </xf>
    <xf numFmtId="0" fontId="60" fillId="18" borderId="19" xfId="0" applyFont="1" applyFill="1" applyBorder="1" applyAlignment="1">
      <alignment horizontal="justify" vertical="top" wrapText="1"/>
    </xf>
    <xf numFmtId="0" fontId="58" fillId="18" borderId="19" xfId="0" applyFont="1" applyFill="1" applyBorder="1" applyAlignment="1">
      <alignment horizontal="center" vertical="center"/>
    </xf>
    <xf numFmtId="0" fontId="25" fillId="18" borderId="19" xfId="0" applyFont="1" applyFill="1" applyBorder="1" applyAlignment="1">
      <alignment horizontal="center" vertical="center" wrapText="1"/>
    </xf>
    <xf numFmtId="0" fontId="58" fillId="18" borderId="19" xfId="0" applyFont="1" applyFill="1" applyBorder="1" applyAlignment="1">
      <alignment horizontal="center" vertical="center" wrapText="1"/>
    </xf>
    <xf numFmtId="0" fontId="26" fillId="18" borderId="19" xfId="0" applyFont="1" applyFill="1" applyBorder="1" applyAlignment="1">
      <alignment horizontal="center" vertical="center" wrapText="1"/>
    </xf>
    <xf numFmtId="0" fontId="52" fillId="18" borderId="19" xfId="29" applyFont="1" applyFill="1" applyBorder="1" applyAlignment="1">
      <alignment horizontal="left" vertical="top" wrapText="1"/>
    </xf>
    <xf numFmtId="0" fontId="51" fillId="18" borderId="10" xfId="29" applyFont="1" applyFill="1" applyBorder="1" applyAlignment="1">
      <alignment horizontal="center" vertical="center"/>
    </xf>
    <xf numFmtId="0" fontId="52" fillId="18" borderId="22" xfId="29" applyFont="1" applyFill="1" applyBorder="1" applyAlignment="1">
      <alignment horizontal="center" vertical="center" wrapText="1"/>
    </xf>
    <xf numFmtId="0" fontId="20" fillId="18" borderId="10" xfId="29" applyFont="1" applyFill="1" applyBorder="1"/>
    <xf numFmtId="0" fontId="27" fillId="18" borderId="10" xfId="0" applyFont="1" applyFill="1" applyBorder="1" applyAlignment="1">
      <alignment vertical="center" wrapText="1"/>
    </xf>
    <xf numFmtId="0" fontId="25" fillId="18" borderId="17" xfId="29" applyFont="1" applyFill="1" applyBorder="1" applyAlignment="1">
      <alignment horizontal="center" vertical="center"/>
    </xf>
    <xf numFmtId="0" fontId="27" fillId="18" borderId="10" xfId="29" applyFont="1" applyFill="1" applyBorder="1" applyAlignment="1">
      <alignment horizontal="center" vertical="top" wrapText="1"/>
    </xf>
    <xf numFmtId="0" fontId="47" fillId="18" borderId="10" xfId="29" applyFont="1" applyFill="1" applyBorder="1"/>
    <xf numFmtId="0" fontId="26" fillId="18" borderId="10" xfId="29" applyFont="1" applyFill="1" applyBorder="1" applyAlignment="1">
      <alignment horizontal="left" vertical="top" wrapText="1"/>
    </xf>
    <xf numFmtId="0" fontId="27" fillId="18" borderId="12" xfId="29" applyFont="1" applyFill="1" applyBorder="1" applyAlignment="1">
      <alignment horizontal="center" vertical="center" wrapText="1"/>
    </xf>
    <xf numFmtId="0" fontId="40" fillId="18" borderId="12" xfId="0" applyFont="1" applyFill="1" applyBorder="1" applyAlignment="1">
      <alignment horizontal="center" vertical="center"/>
    </xf>
    <xf numFmtId="0" fontId="40" fillId="18" borderId="13" xfId="0" applyFont="1" applyFill="1" applyBorder="1" applyAlignment="1">
      <alignment horizontal="center" vertical="center"/>
    </xf>
    <xf numFmtId="0" fontId="27" fillId="18" borderId="11" xfId="0" applyFont="1" applyFill="1" applyBorder="1" applyAlignment="1">
      <alignment horizontal="justify" vertical="center" wrapText="1"/>
    </xf>
    <xf numFmtId="0" fontId="27" fillId="18" borderId="15" xfId="29" applyFont="1" applyFill="1" applyBorder="1" applyAlignment="1">
      <alignment horizontal="center" vertical="center" wrapText="1"/>
    </xf>
    <xf numFmtId="0" fontId="27" fillId="18" borderId="10" xfId="0" applyFont="1" applyFill="1" applyBorder="1" applyAlignment="1">
      <alignment horizontal="justify" vertical="center"/>
    </xf>
    <xf numFmtId="0" fontId="48" fillId="18" borderId="10" xfId="29" applyFont="1" applyFill="1" applyBorder="1"/>
    <xf numFmtId="0" fontId="27" fillId="18" borderId="12" xfId="29" applyFont="1" applyFill="1" applyBorder="1" applyAlignment="1">
      <alignment horizontal="center" vertical="center"/>
    </xf>
    <xf numFmtId="0" fontId="27" fillId="18" borderId="19" xfId="0" applyFont="1" applyFill="1" applyBorder="1" applyAlignment="1">
      <alignment horizontal="justify" vertical="center" wrapText="1"/>
    </xf>
    <xf numFmtId="0" fontId="27" fillId="18" borderId="17" xfId="0" applyFont="1" applyFill="1" applyBorder="1" applyAlignment="1">
      <alignment horizontal="center" vertical="center"/>
    </xf>
    <xf numFmtId="0" fontId="27" fillId="18" borderId="13" xfId="29" applyFont="1" applyFill="1" applyBorder="1" applyAlignment="1">
      <alignment horizontal="left" wrapText="1"/>
    </xf>
    <xf numFmtId="0" fontId="27" fillId="18" borderId="18" xfId="29" applyFont="1" applyFill="1" applyBorder="1" applyAlignment="1">
      <alignment horizontal="center" vertical="center"/>
    </xf>
    <xf numFmtId="0" fontId="53" fillId="18" borderId="17" xfId="0" applyFont="1" applyFill="1" applyBorder="1" applyAlignment="1">
      <alignment horizontal="center" vertical="center" wrapText="1"/>
    </xf>
    <xf numFmtId="0" fontId="20" fillId="18" borderId="19" xfId="29" applyFont="1" applyFill="1" applyBorder="1" applyAlignment="1">
      <alignment horizontal="center"/>
    </xf>
    <xf numFmtId="0" fontId="20" fillId="18" borderId="19" xfId="29" applyFont="1" applyFill="1" applyBorder="1"/>
    <xf numFmtId="0" fontId="27" fillId="18" borderId="19" xfId="29" applyFont="1" applyFill="1" applyBorder="1"/>
    <xf numFmtId="49" fontId="26" fillId="18" borderId="10" xfId="29" applyNumberFormat="1" applyFont="1" applyFill="1" applyBorder="1" applyAlignment="1">
      <alignment horizontal="center" vertical="center"/>
    </xf>
    <xf numFmtId="1" fontId="26" fillId="18" borderId="10" xfId="29" applyNumberFormat="1" applyFont="1" applyFill="1" applyBorder="1" applyAlignment="1">
      <alignment horizontal="center" vertical="center"/>
    </xf>
    <xf numFmtId="0" fontId="27" fillId="18" borderId="10" xfId="29" applyFont="1" applyFill="1" applyBorder="1" applyAlignment="1">
      <alignment horizontal="center" vertical="center"/>
    </xf>
    <xf numFmtId="0" fontId="37" fillId="18" borderId="10" xfId="29" applyFont="1" applyFill="1" applyBorder="1"/>
    <xf numFmtId="0" fontId="26" fillId="18" borderId="12" xfId="0" applyFont="1" applyFill="1" applyBorder="1" applyAlignment="1">
      <alignment horizontal="center" vertical="center" wrapText="1"/>
    </xf>
    <xf numFmtId="3" fontId="26" fillId="18" borderId="10" xfId="29" applyNumberFormat="1" applyFont="1" applyFill="1" applyBorder="1" applyAlignment="1">
      <alignment horizontal="center" vertical="center"/>
    </xf>
    <xf numFmtId="3" fontId="26" fillId="18" borderId="10" xfId="0" applyNumberFormat="1" applyFont="1" applyFill="1" applyBorder="1" applyAlignment="1">
      <alignment horizontal="center" vertical="center" wrapText="1"/>
    </xf>
    <xf numFmtId="167" fontId="26" fillId="18" borderId="10" xfId="29" applyNumberFormat="1" applyFont="1" applyFill="1" applyBorder="1" applyAlignment="1">
      <alignment horizontal="center" vertical="center"/>
    </xf>
    <xf numFmtId="1" fontId="27" fillId="18" borderId="12" xfId="29" applyNumberFormat="1" applyFont="1" applyFill="1" applyBorder="1" applyAlignment="1">
      <alignment horizontal="center" vertical="center"/>
    </xf>
    <xf numFmtId="1" fontId="26" fillId="18" borderId="10" xfId="29" applyNumberFormat="1" applyFont="1" applyFill="1" applyBorder="1" applyAlignment="1">
      <alignment vertical="center"/>
    </xf>
    <xf numFmtId="49" fontId="25" fillId="18" borderId="10" xfId="29" applyNumberFormat="1" applyFont="1" applyFill="1" applyBorder="1" applyAlignment="1">
      <alignment horizontal="center" vertical="center"/>
    </xf>
    <xf numFmtId="49" fontId="22" fillId="18" borderId="10" xfId="29" applyNumberFormat="1" applyFont="1" applyFill="1" applyBorder="1" applyAlignment="1">
      <alignment horizontal="center" vertical="center"/>
    </xf>
    <xf numFmtId="0" fontId="27" fillId="18" borderId="10" xfId="0" applyFont="1" applyFill="1" applyBorder="1" applyAlignment="1">
      <alignment horizontal="center" vertical="top" wrapText="1"/>
    </xf>
    <xf numFmtId="167" fontId="22" fillId="18" borderId="10" xfId="29" applyNumberFormat="1" applyFont="1" applyFill="1" applyBorder="1" applyAlignment="1">
      <alignment horizontal="center" vertical="center"/>
    </xf>
    <xf numFmtId="0" fontId="22" fillId="18" borderId="12" xfId="29" applyFont="1" applyFill="1" applyBorder="1"/>
    <xf numFmtId="0" fontId="59" fillId="18" borderId="10" xfId="0" applyFont="1" applyFill="1" applyBorder="1" applyAlignment="1">
      <alignment horizontal="justify" vertical="top" wrapText="1"/>
    </xf>
    <xf numFmtId="168" fontId="27" fillId="18" borderId="10" xfId="0" applyNumberFormat="1" applyFont="1" applyFill="1" applyBorder="1" applyAlignment="1">
      <alignment horizontal="center" vertical="center" wrapText="1"/>
    </xf>
    <xf numFmtId="0" fontId="37" fillId="18" borderId="0" xfId="29" applyFont="1" applyFill="1"/>
    <xf numFmtId="168" fontId="27" fillId="18" borderId="12" xfId="0" applyNumberFormat="1" applyFont="1" applyFill="1" applyBorder="1" applyAlignment="1">
      <alignment horizontal="center" vertical="center" wrapText="1"/>
    </xf>
    <xf numFmtId="168" fontId="26" fillId="18" borderId="10" xfId="0" applyNumberFormat="1" applyFont="1" applyFill="1" applyBorder="1" applyAlignment="1">
      <alignment horizontal="center" vertical="center" wrapText="1"/>
    </xf>
    <xf numFmtId="168" fontId="26" fillId="18" borderId="10" xfId="0" applyNumberFormat="1" applyFont="1" applyFill="1" applyBorder="1" applyAlignment="1">
      <alignment horizontal="justify" vertical="top" wrapText="1"/>
    </xf>
    <xf numFmtId="0" fontId="26" fillId="18" borderId="0" xfId="0" applyFont="1" applyFill="1" applyAlignment="1">
      <alignment horizontal="justify" vertical="top" wrapText="1"/>
    </xf>
    <xf numFmtId="0" fontId="27" fillId="18" borderId="0" xfId="29" applyFont="1" applyFill="1" applyBorder="1" applyAlignment="1">
      <alignment horizontal="center" vertical="center"/>
    </xf>
    <xf numFmtId="0" fontId="27" fillId="18" borderId="11" xfId="29" applyFont="1" applyFill="1" applyBorder="1" applyAlignment="1">
      <alignment horizontal="center" vertical="center"/>
    </xf>
    <xf numFmtId="0" fontId="26" fillId="18" borderId="11" xfId="0" applyFont="1" applyFill="1" applyBorder="1" applyAlignment="1">
      <alignment horizontal="justify" vertical="top" wrapText="1"/>
    </xf>
    <xf numFmtId="1" fontId="26" fillId="18" borderId="10" xfId="29" applyNumberFormat="1" applyFont="1" applyFill="1" applyBorder="1" applyAlignment="1">
      <alignment horizontal="center" vertical="center" wrapText="1"/>
    </xf>
    <xf numFmtId="0" fontId="26" fillId="18" borderId="10" xfId="29" applyFont="1" applyFill="1" applyBorder="1" applyAlignment="1">
      <alignment horizontal="justify" vertical="top" wrapText="1"/>
    </xf>
    <xf numFmtId="3" fontId="27" fillId="18" borderId="10" xfId="0" applyNumberFormat="1" applyFont="1" applyFill="1" applyBorder="1" applyAlignment="1">
      <alignment horizontal="center" vertical="center" wrapText="1"/>
    </xf>
    <xf numFmtId="4" fontId="26" fillId="18" borderId="10" xfId="0" applyNumberFormat="1" applyFont="1" applyFill="1" applyBorder="1" applyAlignment="1">
      <alignment horizontal="center" vertical="center" wrapText="1"/>
    </xf>
    <xf numFmtId="167" fontId="26" fillId="18" borderId="10" xfId="0" applyNumberFormat="1" applyFont="1" applyFill="1" applyBorder="1" applyAlignment="1">
      <alignment horizontal="justify" vertical="top" wrapText="1"/>
    </xf>
    <xf numFmtId="0" fontId="27" fillId="18" borderId="11" xfId="0" applyFont="1" applyFill="1" applyBorder="1" applyAlignment="1">
      <alignment horizontal="justify" vertical="top" wrapText="1"/>
    </xf>
    <xf numFmtId="0" fontId="27" fillId="18" borderId="11" xfId="29" applyFont="1" applyFill="1" applyBorder="1" applyAlignment="1">
      <alignment horizontal="center" vertical="top" wrapText="1"/>
    </xf>
    <xf numFmtId="0" fontId="27" fillId="18" borderId="11" xfId="29" applyFont="1" applyFill="1" applyBorder="1" applyAlignment="1">
      <alignment horizontal="left" vertical="top" wrapText="1"/>
    </xf>
    <xf numFmtId="0" fontId="39" fillId="18" borderId="10" xfId="0" applyFont="1" applyFill="1" applyBorder="1" applyAlignment="1">
      <alignment horizontal="center" vertical="center"/>
    </xf>
    <xf numFmtId="0" fontId="39" fillId="18" borderId="17" xfId="0" applyFont="1" applyFill="1" applyBorder="1" applyAlignment="1">
      <alignment horizontal="center" vertical="center"/>
    </xf>
    <xf numFmtId="0" fontId="0" fillId="18" borderId="10" xfId="0" applyFill="1" applyBorder="1" applyAlignment="1">
      <alignment horizontal="center" vertical="center"/>
    </xf>
    <xf numFmtId="0" fontId="58" fillId="18" borderId="17" xfId="0" applyFont="1" applyFill="1" applyBorder="1" applyAlignment="1">
      <alignment horizontal="center" vertical="center"/>
    </xf>
    <xf numFmtId="0" fontId="27" fillId="18" borderId="10" xfId="29" applyFont="1" applyFill="1" applyBorder="1" applyAlignment="1">
      <alignment horizontal="left" wrapText="1"/>
    </xf>
    <xf numFmtId="0" fontId="27" fillId="18" borderId="20" xfId="29" applyFont="1" applyFill="1" applyBorder="1" applyAlignment="1">
      <alignment horizontal="center" vertical="center"/>
    </xf>
    <xf numFmtId="0" fontId="22" fillId="18" borderId="10" xfId="29" applyFont="1" applyFill="1" applyBorder="1" applyAlignment="1">
      <alignment horizontal="center"/>
    </xf>
    <xf numFmtId="0" fontId="59" fillId="18" borderId="10" xfId="0" applyFont="1" applyFill="1" applyBorder="1" applyAlignment="1">
      <alignment horizontal="center" vertical="center" wrapText="1"/>
    </xf>
    <xf numFmtId="0" fontId="22" fillId="18" borderId="10" xfId="29" applyFont="1" applyFill="1" applyBorder="1"/>
    <xf numFmtId="0" fontId="50" fillId="18" borderId="10" xfId="0" applyFont="1" applyFill="1" applyBorder="1" applyAlignment="1">
      <alignment horizontal="center" vertical="center"/>
    </xf>
    <xf numFmtId="0" fontId="26" fillId="18" borderId="19" xfId="29" applyFont="1" applyFill="1" applyBorder="1" applyAlignment="1">
      <alignment horizontal="center" vertical="center"/>
    </xf>
    <xf numFmtId="0" fontId="62" fillId="18" borderId="10" xfId="0" applyFont="1" applyFill="1" applyBorder="1" applyAlignment="1">
      <alignment horizontal="center" vertical="center" wrapText="1"/>
    </xf>
    <xf numFmtId="0" fontId="58" fillId="18" borderId="19" xfId="0" applyFont="1" applyFill="1" applyBorder="1" applyAlignment="1">
      <alignment horizontal="center" vertical="center" wrapText="1"/>
    </xf>
    <xf numFmtId="0" fontId="26" fillId="18" borderId="0" xfId="0" applyFont="1" applyFill="1" applyAlignment="1">
      <alignment horizontal="justify" vertical="center"/>
    </xf>
    <xf numFmtId="0" fontId="20" fillId="18" borderId="0" xfId="29" applyFont="1" applyFill="1" applyAlignment="1">
      <alignment horizontal="center"/>
    </xf>
    <xf numFmtId="0" fontId="47" fillId="18" borderId="0" xfId="29" applyFont="1" applyFill="1"/>
    <xf numFmtId="0" fontId="27" fillId="18" borderId="12" xfId="0" applyFont="1" applyFill="1" applyBorder="1" applyAlignment="1"/>
    <xf numFmtId="0" fontId="27" fillId="18" borderId="15" xfId="0" applyFont="1" applyFill="1" applyBorder="1" applyAlignment="1"/>
    <xf numFmtId="0" fontId="27" fillId="18" borderId="13" xfId="29" applyFont="1" applyFill="1" applyBorder="1" applyAlignment="1">
      <alignment horizontal="left" vertical="top" wrapText="1"/>
    </xf>
    <xf numFmtId="0" fontId="59" fillId="18" borderId="19" xfId="0" applyFont="1" applyFill="1" applyBorder="1" applyAlignment="1">
      <alignment horizontal="center" vertical="center" wrapText="1"/>
    </xf>
    <xf numFmtId="0" fontId="40" fillId="18" borderId="10" xfId="0" applyFont="1" applyFill="1" applyBorder="1" applyAlignment="1">
      <alignment horizontal="center" vertical="center" wrapText="1"/>
    </xf>
    <xf numFmtId="0" fontId="40" fillId="18" borderId="12" xfId="0" applyFont="1" applyFill="1" applyBorder="1" applyAlignment="1">
      <alignment horizontal="left" vertical="center" wrapText="1"/>
    </xf>
    <xf numFmtId="0" fontId="40" fillId="18" borderId="13" xfId="0" applyFont="1" applyFill="1" applyBorder="1" applyAlignment="1">
      <alignment horizontal="left" vertical="center" wrapText="1"/>
    </xf>
    <xf numFmtId="0" fontId="27" fillId="18" borderId="18" xfId="0" applyFont="1" applyFill="1" applyBorder="1" applyAlignment="1">
      <alignment vertical="top" wrapText="1"/>
    </xf>
    <xf numFmtId="0" fontId="26" fillId="18" borderId="12" xfId="29" applyFont="1" applyFill="1" applyBorder="1" applyAlignment="1">
      <alignment horizontal="center" vertical="center"/>
    </xf>
    <xf numFmtId="0" fontId="58" fillId="18" borderId="10" xfId="0" applyFont="1" applyFill="1" applyBorder="1" applyAlignment="1">
      <alignment horizontal="center" vertical="top" wrapText="1"/>
    </xf>
    <xf numFmtId="0" fontId="26" fillId="18" borderId="12" xfId="0" applyFont="1" applyFill="1" applyBorder="1" applyAlignment="1">
      <alignment horizontal="center" vertical="top" wrapText="1"/>
    </xf>
    <xf numFmtId="0" fontId="20" fillId="18" borderId="10" xfId="29" applyFont="1" applyFill="1" applyBorder="1" applyAlignment="1">
      <alignment horizontal="center" vertical="center"/>
    </xf>
    <xf numFmtId="167" fontId="22" fillId="18" borderId="10" xfId="0" applyNumberFormat="1" applyFont="1" applyFill="1" applyBorder="1" applyAlignment="1">
      <alignment horizontal="center" vertical="center" wrapText="1"/>
    </xf>
    <xf numFmtId="0" fontId="22" fillId="18" borderId="10" xfId="0" applyFont="1" applyFill="1" applyBorder="1" applyAlignment="1">
      <alignment horizontal="center" vertical="center" wrapText="1"/>
    </xf>
    <xf numFmtId="0" fontId="27" fillId="18" borderId="11" xfId="0" applyFont="1" applyFill="1" applyBorder="1" applyAlignment="1">
      <alignment horizontal="center" vertical="top" wrapText="1"/>
    </xf>
    <xf numFmtId="169" fontId="25" fillId="18" borderId="10" xfId="0" applyNumberFormat="1" applyFont="1" applyFill="1" applyBorder="1" applyAlignment="1">
      <alignment horizontal="center" vertical="center" wrapText="1"/>
    </xf>
    <xf numFmtId="0" fontId="27" fillId="18" borderId="19" xfId="0" applyFont="1" applyFill="1" applyBorder="1" applyAlignment="1">
      <alignment horizontal="center" vertical="top" wrapText="1"/>
    </xf>
    <xf numFmtId="0" fontId="22" fillId="18" borderId="19" xfId="29" applyFont="1" applyFill="1" applyBorder="1" applyAlignment="1">
      <alignment horizontal="center" vertical="center"/>
    </xf>
    <xf numFmtId="0" fontId="22" fillId="18" borderId="12" xfId="29" applyFont="1" applyFill="1" applyBorder="1" applyAlignment="1">
      <alignment horizontal="center" vertical="center"/>
    </xf>
    <xf numFmtId="3" fontId="27" fillId="18" borderId="10" xfId="29" applyNumberFormat="1" applyFont="1" applyFill="1" applyBorder="1" applyAlignment="1">
      <alignment horizontal="center" vertical="center" wrapText="1"/>
    </xf>
    <xf numFmtId="49" fontId="25" fillId="18" borderId="12" xfId="29" applyNumberFormat="1" applyFont="1" applyFill="1" applyBorder="1" applyAlignment="1">
      <alignment horizontal="center" vertical="center"/>
    </xf>
    <xf numFmtId="0" fontId="25" fillId="18" borderId="10" xfId="0" applyFont="1" applyFill="1" applyBorder="1" applyAlignment="1">
      <alignment horizontal="center" vertical="top" wrapText="1"/>
    </xf>
    <xf numFmtId="49" fontId="22" fillId="18" borderId="12" xfId="29" applyNumberFormat="1" applyFont="1" applyFill="1" applyBorder="1" applyAlignment="1">
      <alignment horizontal="center" vertical="center"/>
    </xf>
    <xf numFmtId="49" fontId="25" fillId="18" borderId="16" xfId="29" applyNumberFormat="1" applyFont="1" applyFill="1" applyBorder="1" applyAlignment="1">
      <alignment horizontal="center" vertical="center"/>
    </xf>
    <xf numFmtId="0" fontId="25" fillId="18" borderId="21" xfId="29" applyFont="1" applyFill="1" applyBorder="1" applyAlignment="1">
      <alignment horizontal="center" vertical="center"/>
    </xf>
    <xf numFmtId="1" fontId="64" fillId="18" borderId="11" xfId="29" applyNumberFormat="1" applyFont="1" applyFill="1" applyBorder="1" applyAlignment="1">
      <alignment horizontal="center" vertical="center"/>
    </xf>
    <xf numFmtId="49" fontId="22" fillId="18" borderId="19" xfId="29" applyNumberFormat="1" applyFont="1" applyFill="1" applyBorder="1" applyAlignment="1">
      <alignment horizontal="center" vertical="center"/>
    </xf>
    <xf numFmtId="49" fontId="22" fillId="18" borderId="21" xfId="29" applyNumberFormat="1" applyFont="1" applyFill="1" applyBorder="1" applyAlignment="1">
      <alignment horizontal="center" vertical="center"/>
    </xf>
    <xf numFmtId="49" fontId="22" fillId="18" borderId="0" xfId="29" applyNumberFormat="1" applyFont="1" applyFill="1" applyBorder="1" applyAlignment="1">
      <alignment horizontal="center" vertical="center"/>
    </xf>
    <xf numFmtId="49" fontId="25" fillId="18" borderId="0" xfId="29" applyNumberFormat="1" applyFont="1" applyFill="1" applyBorder="1" applyAlignment="1">
      <alignment horizontal="center" vertical="center"/>
    </xf>
    <xf numFmtId="0" fontId="22" fillId="18" borderId="15" xfId="29" applyFont="1" applyFill="1" applyBorder="1" applyAlignment="1">
      <alignment horizontal="center" vertical="center"/>
    </xf>
    <xf numFmtId="0" fontId="53" fillId="18" borderId="17" xfId="29" applyFont="1" applyFill="1" applyBorder="1" applyAlignment="1">
      <alignment horizontal="center" vertical="center" wrapText="1"/>
    </xf>
    <xf numFmtId="0" fontId="22" fillId="18" borderId="17" xfId="0" applyFont="1" applyFill="1" applyBorder="1" applyAlignment="1">
      <alignment horizontal="center" vertical="center" wrapText="1"/>
    </xf>
    <xf numFmtId="0" fontId="22" fillId="18" borderId="10" xfId="0" applyFont="1" applyFill="1" applyBorder="1" applyAlignment="1">
      <alignment horizontal="center" vertical="top" wrapText="1"/>
    </xf>
    <xf numFmtId="0" fontId="22" fillId="18" borderId="12" xfId="0" applyFont="1" applyFill="1" applyBorder="1" applyAlignment="1">
      <alignment horizontal="left" vertical="top" wrapText="1"/>
    </xf>
    <xf numFmtId="0" fontId="22" fillId="18" borderId="13" xfId="0" applyFont="1" applyFill="1" applyBorder="1" applyAlignment="1">
      <alignment horizontal="left" vertical="top" wrapText="1"/>
    </xf>
    <xf numFmtId="169" fontId="26" fillId="18" borderId="10" xfId="0" applyNumberFormat="1" applyFont="1" applyFill="1" applyBorder="1" applyAlignment="1">
      <alignment horizontal="center" vertical="top" wrapText="1"/>
    </xf>
    <xf numFmtId="0" fontId="27" fillId="18" borderId="17" xfId="29" applyFont="1" applyFill="1" applyBorder="1" applyAlignment="1">
      <alignment horizontal="center" vertical="top"/>
    </xf>
    <xf numFmtId="0" fontId="26" fillId="18" borderId="10" xfId="29" applyFont="1" applyFill="1" applyBorder="1" applyAlignment="1">
      <alignment horizontal="center" vertical="top"/>
    </xf>
    <xf numFmtId="0" fontId="20" fillId="18" borderId="0" xfId="29" applyFont="1" applyFill="1" applyAlignment="1">
      <alignment vertical="top"/>
    </xf>
    <xf numFmtId="0" fontId="26" fillId="18" borderId="10" xfId="0" applyFont="1" applyFill="1" applyBorder="1" applyAlignment="1">
      <alignment horizontal="left" vertical="top" wrapText="1"/>
    </xf>
    <xf numFmtId="167" fontId="27" fillId="18" borderId="10" xfId="0" applyNumberFormat="1" applyFont="1" applyFill="1" applyBorder="1" applyAlignment="1">
      <alignment horizontal="center" vertical="top" wrapText="1"/>
    </xf>
    <xf numFmtId="0" fontId="22" fillId="18" borderId="17" xfId="29" applyFont="1" applyFill="1" applyBorder="1" applyAlignment="1">
      <alignment horizontal="center" vertical="top"/>
    </xf>
    <xf numFmtId="167" fontId="27" fillId="18" borderId="10" xfId="29" applyNumberFormat="1" applyFont="1" applyFill="1" applyBorder="1" applyAlignment="1">
      <alignment horizontal="center" vertical="top" wrapText="1"/>
    </xf>
    <xf numFmtId="0" fontId="25" fillId="18" borderId="17" xfId="29" applyFont="1" applyFill="1" applyBorder="1" applyAlignment="1">
      <alignment horizontal="center" vertical="top"/>
    </xf>
    <xf numFmtId="167" fontId="26" fillId="18" borderId="10" xfId="29" applyNumberFormat="1" applyFont="1" applyFill="1" applyBorder="1" applyAlignment="1">
      <alignment horizontal="center" vertical="top" wrapText="1"/>
    </xf>
    <xf numFmtId="0" fontId="26" fillId="18" borderId="16" xfId="0" applyFont="1" applyFill="1" applyBorder="1" applyAlignment="1">
      <alignment horizontal="justify" vertical="top" wrapText="1"/>
    </xf>
    <xf numFmtId="0" fontId="26" fillId="18" borderId="16" xfId="0" applyFont="1" applyFill="1" applyBorder="1" applyAlignment="1">
      <alignment horizontal="center" vertical="top" wrapText="1"/>
    </xf>
    <xf numFmtId="169" fontId="26" fillId="18" borderId="0" xfId="29" applyNumberFormat="1" applyFont="1" applyFill="1" applyAlignment="1">
      <alignment horizontal="center" vertical="top"/>
    </xf>
    <xf numFmtId="0" fontId="26" fillId="18" borderId="20" xfId="0" applyFont="1" applyFill="1" applyBorder="1" applyAlignment="1">
      <alignment horizontal="center" vertical="top" wrapText="1"/>
    </xf>
    <xf numFmtId="0" fontId="27" fillId="18" borderId="21" xfId="29" applyFont="1" applyFill="1" applyBorder="1" applyAlignment="1">
      <alignment horizontal="center" vertical="top"/>
    </xf>
    <xf numFmtId="0" fontId="26" fillId="18" borderId="11" xfId="29" applyFont="1" applyFill="1" applyBorder="1" applyAlignment="1">
      <alignment horizontal="center" vertical="top"/>
    </xf>
    <xf numFmtId="1" fontId="26" fillId="18" borderId="10" xfId="29" applyNumberFormat="1" applyFont="1" applyFill="1" applyBorder="1" applyAlignment="1">
      <alignment horizontal="center" vertical="top"/>
    </xf>
    <xf numFmtId="0" fontId="0" fillId="18" borderId="10" xfId="0" applyFill="1" applyBorder="1" applyAlignment="1">
      <alignment horizontal="center" vertical="top" wrapText="1"/>
    </xf>
    <xf numFmtId="0" fontId="60" fillId="18" borderId="11" xfId="0" applyFont="1" applyFill="1" applyBorder="1" applyAlignment="1">
      <alignment horizontal="left" vertical="center" wrapText="1"/>
    </xf>
    <xf numFmtId="0" fontId="26" fillId="18" borderId="17" xfId="29" applyFont="1" applyFill="1" applyBorder="1" applyAlignment="1">
      <alignment horizontal="center" vertical="center" wrapText="1"/>
    </xf>
    <xf numFmtId="0" fontId="26" fillId="18" borderId="12" xfId="29" applyFont="1" applyFill="1" applyBorder="1" applyAlignment="1">
      <alignment horizontal="center" vertical="center" wrapText="1"/>
    </xf>
    <xf numFmtId="167" fontId="26" fillId="18" borderId="10" xfId="0" applyNumberFormat="1" applyFont="1" applyFill="1" applyBorder="1" applyAlignment="1">
      <alignment horizontal="center" vertical="center" wrapText="1"/>
    </xf>
    <xf numFmtId="167" fontId="27" fillId="18" borderId="13" xfId="29" applyNumberFormat="1" applyFont="1" applyFill="1" applyBorder="1" applyAlignment="1">
      <alignment horizontal="center" vertical="center" wrapText="1"/>
    </xf>
    <xf numFmtId="0" fontId="22" fillId="18" borderId="10" xfId="29" applyNumberFormat="1" applyFont="1" applyFill="1" applyBorder="1" applyAlignment="1">
      <alignment horizontal="center" vertical="center"/>
    </xf>
    <xf numFmtId="0" fontId="23" fillId="18" borderId="10" xfId="29" applyNumberFormat="1" applyFont="1" applyFill="1" applyBorder="1" applyAlignment="1">
      <alignment vertical="center" wrapText="1"/>
    </xf>
    <xf numFmtId="0" fontId="65" fillId="18" borderId="10" xfId="0" applyFont="1" applyFill="1" applyBorder="1" applyAlignment="1">
      <alignment horizontal="center" vertical="center" wrapText="1"/>
    </xf>
    <xf numFmtId="0" fontId="32" fillId="18" borderId="10" xfId="29" applyFont="1" applyFill="1" applyBorder="1"/>
    <xf numFmtId="0" fontId="32" fillId="18" borderId="10" xfId="29" applyFont="1" applyFill="1" applyBorder="1" applyAlignment="1">
      <alignment horizontal="center" vertical="center"/>
    </xf>
    <xf numFmtId="0" fontId="27" fillId="18" borderId="12" xfId="0" applyFont="1" applyFill="1" applyBorder="1" applyAlignment="1">
      <alignment vertical="center" wrapText="1"/>
    </xf>
    <xf numFmtId="0" fontId="27" fillId="18" borderId="13" xfId="0" applyFont="1" applyFill="1" applyBorder="1" applyAlignment="1">
      <alignment vertical="center" wrapText="1"/>
    </xf>
    <xf numFmtId="0" fontId="27" fillId="18" borderId="17" xfId="0" applyFont="1" applyFill="1" applyBorder="1" applyAlignment="1">
      <alignment vertical="center" wrapText="1"/>
    </xf>
    <xf numFmtId="0" fontId="27" fillId="19" borderId="12" xfId="29" applyFont="1" applyFill="1" applyBorder="1" applyAlignment="1">
      <alignment vertical="top" wrapText="1"/>
    </xf>
    <xf numFmtId="0" fontId="27" fillId="19" borderId="13" xfId="29" applyFont="1" applyFill="1" applyBorder="1" applyAlignment="1">
      <alignment vertical="top" wrapText="1"/>
    </xf>
    <xf numFmtId="0" fontId="27" fillId="19" borderId="13" xfId="29" applyFont="1" applyFill="1" applyBorder="1" applyAlignment="1">
      <alignment horizontal="center" vertical="top" wrapText="1"/>
    </xf>
    <xf numFmtId="0" fontId="27" fillId="19" borderId="17" xfId="29" applyFont="1" applyFill="1" applyBorder="1" applyAlignment="1">
      <alignment vertical="top" wrapText="1"/>
    </xf>
    <xf numFmtId="0" fontId="27" fillId="19" borderId="10" xfId="29" applyFont="1" applyFill="1" applyBorder="1" applyAlignment="1">
      <alignment vertical="top" wrapText="1"/>
    </xf>
    <xf numFmtId="0" fontId="26" fillId="19" borderId="10" xfId="29" applyFont="1" applyFill="1" applyBorder="1" applyAlignment="1">
      <alignment horizontal="center" vertical="center"/>
    </xf>
    <xf numFmtId="0" fontId="22" fillId="19" borderId="10" xfId="0" applyFont="1" applyFill="1" applyBorder="1" applyAlignment="1">
      <alignment vertical="top" wrapText="1"/>
    </xf>
    <xf numFmtId="0" fontId="26" fillId="19" borderId="19" xfId="29" applyFont="1" applyFill="1" applyBorder="1" applyAlignment="1">
      <alignment horizontal="center" vertical="center"/>
    </xf>
    <xf numFmtId="0" fontId="25" fillId="17" borderId="10" xfId="29" applyFont="1" applyFill="1" applyBorder="1" applyAlignment="1">
      <alignment horizontal="left" vertical="center"/>
    </xf>
    <xf numFmtId="0" fontId="26" fillId="17" borderId="10" xfId="29" applyFont="1" applyFill="1" applyBorder="1" applyAlignment="1">
      <alignment horizontal="center" wrapText="1"/>
    </xf>
    <xf numFmtId="0" fontId="26" fillId="17" borderId="10" xfId="29" applyFont="1" applyFill="1" applyBorder="1" applyAlignment="1">
      <alignment horizontal="center" vertical="center" wrapText="1"/>
    </xf>
    <xf numFmtId="0" fontId="27" fillId="17" borderId="10" xfId="29" applyFont="1" applyFill="1" applyBorder="1" applyAlignment="1">
      <alignment horizontal="left" vertical="top" wrapText="1"/>
    </xf>
    <xf numFmtId="0" fontId="27" fillId="17" borderId="12" xfId="29" applyFont="1" applyFill="1" applyBorder="1" applyAlignment="1">
      <alignment vertical="top" wrapText="1"/>
    </xf>
    <xf numFmtId="0" fontId="27" fillId="17" borderId="13" xfId="29" applyFont="1" applyFill="1" applyBorder="1" applyAlignment="1">
      <alignment vertical="top" wrapText="1"/>
    </xf>
    <xf numFmtId="0" fontId="27" fillId="17" borderId="17" xfId="29" applyFont="1" applyFill="1" applyBorder="1" applyAlignment="1">
      <alignment vertical="top" wrapText="1"/>
    </xf>
    <xf numFmtId="167" fontId="27" fillId="17" borderId="12" xfId="29" applyNumberFormat="1" applyFont="1" applyFill="1" applyBorder="1" applyAlignment="1">
      <alignment horizontal="center" vertical="center" wrapText="1"/>
    </xf>
    <xf numFmtId="167" fontId="32" fillId="17" borderId="10" xfId="29" applyNumberFormat="1" applyFont="1" applyFill="1" applyBorder="1" applyAlignment="1">
      <alignment horizontal="center" vertical="center"/>
    </xf>
    <xf numFmtId="0" fontId="25" fillId="18" borderId="19" xfId="0" applyFont="1" applyFill="1" applyBorder="1" applyAlignment="1">
      <alignment horizontal="center" vertical="center" wrapText="1"/>
    </xf>
    <xf numFmtId="0" fontId="26" fillId="18" borderId="12" xfId="0" applyFont="1" applyFill="1" applyBorder="1" applyAlignment="1">
      <alignment vertical="center" wrapText="1"/>
    </xf>
    <xf numFmtId="0" fontId="26" fillId="18" borderId="13" xfId="0" applyFont="1" applyFill="1" applyBorder="1" applyAlignment="1">
      <alignment vertical="center" wrapText="1"/>
    </xf>
    <xf numFmtId="0" fontId="26" fillId="18" borderId="17" xfId="0" applyFont="1" applyFill="1" applyBorder="1" applyAlignment="1">
      <alignment vertical="center" wrapText="1"/>
    </xf>
    <xf numFmtId="0" fontId="27" fillId="18" borderId="12" xfId="29" applyFont="1" applyFill="1" applyBorder="1" applyAlignment="1">
      <alignment vertical="center"/>
    </xf>
    <xf numFmtId="0" fontId="27" fillId="18" borderId="13" xfId="29" applyFont="1" applyFill="1" applyBorder="1" applyAlignment="1">
      <alignment vertical="center"/>
    </xf>
    <xf numFmtId="0" fontId="27" fillId="18" borderId="17" xfId="29" applyFont="1" applyFill="1" applyBorder="1" applyAlignment="1">
      <alignment vertical="center"/>
    </xf>
    <xf numFmtId="0" fontId="27" fillId="17" borderId="12" xfId="0" applyFont="1" applyFill="1" applyBorder="1" applyAlignment="1">
      <alignment vertical="center"/>
    </xf>
    <xf numFmtId="0" fontId="27" fillId="17" borderId="13" xfId="0" applyFont="1" applyFill="1" applyBorder="1" applyAlignment="1">
      <alignment vertical="center"/>
    </xf>
    <xf numFmtId="0" fontId="27" fillId="17" borderId="17" xfId="0" applyFont="1" applyFill="1" applyBorder="1" applyAlignment="1">
      <alignment vertical="center"/>
    </xf>
    <xf numFmtId="0" fontId="27" fillId="17" borderId="12" xfId="0" applyFont="1" applyFill="1" applyBorder="1" applyAlignment="1">
      <alignment horizontal="left" vertical="center"/>
    </xf>
    <xf numFmtId="0" fontId="27" fillId="17" borderId="13" xfId="0" applyFont="1" applyFill="1" applyBorder="1" applyAlignment="1">
      <alignment horizontal="left" vertical="center"/>
    </xf>
    <xf numFmtId="0" fontId="27" fillId="17" borderId="17" xfId="0" applyFont="1" applyFill="1" applyBorder="1" applyAlignment="1">
      <alignment horizontal="left" vertical="center"/>
    </xf>
    <xf numFmtId="0" fontId="27" fillId="17" borderId="12" xfId="29" applyFont="1" applyFill="1" applyBorder="1" applyAlignment="1">
      <alignment horizontal="left" vertical="top"/>
    </xf>
    <xf numFmtId="0" fontId="27" fillId="17" borderId="13" xfId="29" applyFont="1" applyFill="1" applyBorder="1" applyAlignment="1">
      <alignment horizontal="left" vertical="top"/>
    </xf>
    <xf numFmtId="0" fontId="27" fillId="17" borderId="17" xfId="29" applyFont="1" applyFill="1" applyBorder="1" applyAlignment="1">
      <alignment horizontal="left" vertical="top"/>
    </xf>
    <xf numFmtId="0" fontId="27" fillId="17" borderId="12" xfId="29" applyFont="1" applyFill="1" applyBorder="1" applyAlignment="1">
      <alignment horizontal="left"/>
    </xf>
    <xf numFmtId="0" fontId="27" fillId="17" borderId="13" xfId="29" applyFont="1" applyFill="1" applyBorder="1" applyAlignment="1">
      <alignment horizontal="left"/>
    </xf>
    <xf numFmtId="0" fontId="27" fillId="17" borderId="17" xfId="29" applyFont="1" applyFill="1" applyBorder="1" applyAlignment="1">
      <alignment horizontal="left"/>
    </xf>
    <xf numFmtId="0" fontId="38" fillId="16" borderId="10" xfId="29" applyFont="1" applyFill="1" applyBorder="1"/>
    <xf numFmtId="0" fontId="32" fillId="16" borderId="10" xfId="29" applyFont="1" applyFill="1" applyBorder="1"/>
    <xf numFmtId="0" fontId="38" fillId="16" borderId="10" xfId="29" applyFont="1" applyFill="1" applyBorder="1" applyAlignment="1">
      <alignment horizontal="center"/>
    </xf>
    <xf numFmtId="167" fontId="32" fillId="16" borderId="10" xfId="29" applyNumberFormat="1" applyFont="1" applyFill="1" applyBorder="1" applyAlignment="1">
      <alignment horizontal="center" vertical="center"/>
    </xf>
    <xf numFmtId="167" fontId="27" fillId="18" borderId="16" xfId="29" applyNumberFormat="1" applyFont="1" applyFill="1" applyBorder="1" applyAlignment="1">
      <alignment horizontal="center" vertical="top" wrapText="1"/>
    </xf>
    <xf numFmtId="169" fontId="20" fillId="18" borderId="0" xfId="29" applyNumberFormat="1" applyFont="1" applyFill="1"/>
    <xf numFmtId="0" fontId="22" fillId="18" borderId="0" xfId="29" applyFont="1" applyFill="1" applyBorder="1" applyAlignment="1">
      <alignment horizontal="center" wrapText="1"/>
    </xf>
    <xf numFmtId="0" fontId="23" fillId="18" borderId="16" xfId="29" applyFont="1" applyFill="1" applyBorder="1" applyAlignment="1">
      <alignment horizontal="center" vertical="center" wrapText="1"/>
    </xf>
    <xf numFmtId="0" fontId="26" fillId="18" borderId="18" xfId="29" applyFont="1" applyFill="1" applyBorder="1" applyAlignment="1">
      <alignment horizontal="center" vertical="center"/>
    </xf>
    <xf numFmtId="0" fontId="26" fillId="18" borderId="15" xfId="29" applyFont="1" applyFill="1" applyBorder="1" applyAlignment="1">
      <alignment horizontal="center" vertical="center"/>
    </xf>
    <xf numFmtId="0" fontId="27" fillId="18" borderId="10" xfId="0" applyFont="1" applyFill="1" applyBorder="1" applyAlignment="1">
      <alignment vertical="top" wrapText="1"/>
    </xf>
    <xf numFmtId="0" fontId="26" fillId="17" borderId="19" xfId="29" applyFont="1" applyFill="1" applyBorder="1" applyAlignment="1">
      <alignment horizontal="center" vertical="center"/>
    </xf>
    <xf numFmtId="0" fontId="25" fillId="19" borderId="10" xfId="29" applyFont="1" applyFill="1" applyBorder="1"/>
    <xf numFmtId="0" fontId="27" fillId="17" borderId="12" xfId="29" applyFont="1" applyFill="1" applyBorder="1" applyAlignment="1">
      <alignment horizontal="center" vertical="center"/>
    </xf>
    <xf numFmtId="0" fontId="22" fillId="17" borderId="10" xfId="29" applyFont="1" applyFill="1" applyBorder="1" applyAlignment="1"/>
    <xf numFmtId="0" fontId="26" fillId="19" borderId="11" xfId="29" applyFont="1" applyFill="1" applyBorder="1" applyAlignment="1">
      <alignment horizontal="center" vertical="center"/>
    </xf>
    <xf numFmtId="0" fontId="27" fillId="19" borderId="12" xfId="29" applyFont="1" applyFill="1" applyBorder="1" applyAlignment="1">
      <alignment horizontal="center" vertical="center"/>
    </xf>
    <xf numFmtId="0" fontId="27" fillId="19" borderId="12" xfId="29" applyFont="1" applyFill="1" applyBorder="1" applyAlignment="1">
      <alignment vertical="top"/>
    </xf>
    <xf numFmtId="0" fontId="27" fillId="19" borderId="13" xfId="29" applyFont="1" applyFill="1" applyBorder="1" applyAlignment="1">
      <alignment vertical="top"/>
    </xf>
    <xf numFmtId="0" fontId="27" fillId="19" borderId="17" xfId="29" applyFont="1" applyFill="1" applyBorder="1" applyAlignment="1">
      <alignment vertical="top"/>
    </xf>
    <xf numFmtId="0" fontId="22" fillId="19" borderId="12" xfId="29" applyFont="1" applyFill="1" applyBorder="1" applyAlignment="1">
      <alignment vertical="top"/>
    </xf>
    <xf numFmtId="0" fontId="22" fillId="19" borderId="13" xfId="29" applyFont="1" applyFill="1" applyBorder="1" applyAlignment="1">
      <alignment vertical="top"/>
    </xf>
    <xf numFmtId="0" fontId="22" fillId="19" borderId="17" xfId="29" applyFont="1" applyFill="1" applyBorder="1" applyAlignment="1">
      <alignment vertical="top"/>
    </xf>
    <xf numFmtId="0" fontId="22" fillId="16" borderId="10" xfId="29" applyFont="1" applyFill="1" applyBorder="1" applyAlignment="1">
      <alignment horizontal="left" vertical="center"/>
    </xf>
    <xf numFmtId="0" fontId="21" fillId="18" borderId="0" xfId="29" applyFont="1" applyFill="1" applyBorder="1" applyAlignment="1">
      <alignment horizontal="center"/>
    </xf>
    <xf numFmtId="0" fontId="27" fillId="19" borderId="12" xfId="29" applyFont="1" applyFill="1" applyBorder="1" applyAlignment="1">
      <alignment horizontal="center" vertical="top" wrapText="1"/>
    </xf>
    <xf numFmtId="0" fontId="20" fillId="17" borderId="10" xfId="29" applyFont="1" applyFill="1" applyBorder="1" applyAlignment="1">
      <alignment horizontal="center"/>
    </xf>
    <xf numFmtId="0" fontId="26" fillId="19" borderId="10" xfId="29" applyFont="1" applyFill="1" applyBorder="1" applyAlignment="1">
      <alignment horizontal="center"/>
    </xf>
    <xf numFmtId="49" fontId="26" fillId="18" borderId="10" xfId="0" applyNumberFormat="1" applyFont="1" applyFill="1" applyBorder="1" applyAlignment="1">
      <alignment horizontal="center" vertical="top" wrapText="1"/>
    </xf>
    <xf numFmtId="0" fontId="25" fillId="17" borderId="10" xfId="29" applyFont="1" applyFill="1" applyBorder="1" applyAlignment="1">
      <alignment horizontal="center"/>
    </xf>
    <xf numFmtId="0" fontId="27" fillId="17" borderId="10" xfId="0" applyFont="1" applyFill="1" applyBorder="1" applyAlignment="1">
      <alignment horizontal="center"/>
    </xf>
    <xf numFmtId="0" fontId="26" fillId="19" borderId="10" xfId="0" applyFont="1" applyFill="1" applyBorder="1" applyAlignment="1">
      <alignment horizontal="center" vertical="top" wrapText="1"/>
    </xf>
    <xf numFmtId="0" fontId="38" fillId="16" borderId="10" xfId="29" applyFont="1" applyFill="1" applyBorder="1" applyAlignment="1">
      <alignment horizontal="center" vertical="center"/>
    </xf>
    <xf numFmtId="0" fontId="38" fillId="16" borderId="10" xfId="29" applyFont="1" applyFill="1" applyBorder="1" applyAlignment="1">
      <alignment vertical="center"/>
    </xf>
    <xf numFmtId="167" fontId="32" fillId="16" borderId="12" xfId="29" applyNumberFormat="1" applyFont="1" applyFill="1" applyBorder="1" applyAlignment="1">
      <alignment horizontal="center" vertical="center"/>
    </xf>
    <xf numFmtId="0" fontId="25" fillId="16" borderId="0" xfId="29" applyFont="1" applyFill="1" applyAlignment="1">
      <alignment horizontal="center" vertical="center"/>
    </xf>
    <xf numFmtId="0" fontId="23" fillId="18" borderId="15" xfId="29" applyFont="1" applyFill="1" applyBorder="1" applyAlignment="1">
      <alignment horizontal="center" vertical="center" wrapText="1"/>
    </xf>
    <xf numFmtId="0" fontId="23" fillId="18" borderId="11" xfId="29" applyFont="1" applyFill="1" applyBorder="1" applyAlignment="1">
      <alignment horizontal="center" vertical="center" wrapText="1"/>
    </xf>
    <xf numFmtId="0" fontId="25" fillId="18" borderId="0" xfId="29" applyFont="1" applyFill="1" applyBorder="1" applyAlignment="1">
      <alignment horizontal="center" wrapText="1"/>
    </xf>
    <xf numFmtId="0" fontId="25" fillId="18" borderId="15" xfId="29" applyFont="1" applyFill="1" applyBorder="1" applyAlignment="1">
      <alignment horizontal="center" vertical="top"/>
    </xf>
    <xf numFmtId="0" fontId="25" fillId="18" borderId="11" xfId="29" applyFont="1" applyFill="1" applyBorder="1" applyAlignment="1">
      <alignment horizontal="center" vertical="top"/>
    </xf>
    <xf numFmtId="0" fontId="25" fillId="18" borderId="12" xfId="29" applyFont="1" applyFill="1" applyBorder="1" applyAlignment="1">
      <alignment horizontal="center" vertical="top"/>
    </xf>
    <xf numFmtId="0" fontId="25" fillId="18" borderId="20" xfId="29" applyFont="1" applyFill="1" applyBorder="1" applyAlignment="1">
      <alignment horizontal="center" vertical="top"/>
    </xf>
    <xf numFmtId="0" fontId="25" fillId="17" borderId="15" xfId="29" applyFont="1" applyFill="1" applyBorder="1" applyAlignment="1">
      <alignment horizontal="center" vertical="top"/>
    </xf>
    <xf numFmtId="0" fontId="25" fillId="17" borderId="12" xfId="29" applyFont="1" applyFill="1" applyBorder="1" applyAlignment="1">
      <alignment horizontal="center" vertical="top"/>
    </xf>
    <xf numFmtId="0" fontId="57" fillId="17" borderId="12" xfId="0" applyFont="1" applyFill="1" applyBorder="1" applyAlignment="1">
      <alignment vertical="top" wrapText="1"/>
    </xf>
    <xf numFmtId="0" fontId="57" fillId="17" borderId="13" xfId="0" applyFont="1" applyFill="1" applyBorder="1" applyAlignment="1">
      <alignment vertical="top" wrapText="1"/>
    </xf>
    <xf numFmtId="0" fontId="57" fillId="17" borderId="17" xfId="0" applyFont="1" applyFill="1" applyBorder="1" applyAlignment="1">
      <alignment vertical="top" wrapText="1"/>
    </xf>
    <xf numFmtId="0" fontId="25" fillId="17" borderId="11" xfId="29" applyFont="1" applyFill="1" applyBorder="1" applyAlignment="1">
      <alignment horizontal="center" vertical="top"/>
    </xf>
    <xf numFmtId="0" fontId="25" fillId="19" borderId="12" xfId="29" applyFont="1" applyFill="1" applyBorder="1" applyAlignment="1">
      <alignment horizontal="center" vertical="top"/>
    </xf>
    <xf numFmtId="0" fontId="25" fillId="19" borderId="18" xfId="29" applyFont="1" applyFill="1" applyBorder="1" applyAlignment="1">
      <alignment horizontal="center" vertical="top"/>
    </xf>
    <xf numFmtId="0" fontId="57" fillId="19" borderId="12" xfId="0" applyFont="1" applyFill="1" applyBorder="1" applyAlignment="1">
      <alignment vertical="center" wrapText="1"/>
    </xf>
    <xf numFmtId="0" fontId="57" fillId="19" borderId="13" xfId="0" applyFont="1" applyFill="1" applyBorder="1" applyAlignment="1">
      <alignment vertical="center" wrapText="1"/>
    </xf>
    <xf numFmtId="0" fontId="57" fillId="19" borderId="17" xfId="0" applyFont="1" applyFill="1" applyBorder="1" applyAlignment="1">
      <alignment vertical="center" wrapText="1"/>
    </xf>
    <xf numFmtId="0" fontId="25" fillId="16" borderId="15" xfId="29" applyFont="1" applyFill="1" applyBorder="1" applyAlignment="1">
      <alignment horizontal="center" vertical="top"/>
    </xf>
    <xf numFmtId="0" fontId="25" fillId="16" borderId="12" xfId="29" applyFont="1" applyFill="1" applyBorder="1" applyAlignment="1">
      <alignment horizontal="center" vertical="top"/>
    </xf>
    <xf numFmtId="0" fontId="25" fillId="17" borderId="10" xfId="29" applyFont="1" applyFill="1" applyBorder="1" applyAlignment="1">
      <alignment horizontal="center" vertical="top"/>
    </xf>
    <xf numFmtId="167" fontId="22" fillId="17" borderId="12" xfId="29" applyNumberFormat="1" applyFont="1" applyFill="1" applyBorder="1" applyAlignment="1">
      <alignment horizontal="center"/>
    </xf>
    <xf numFmtId="167" fontId="22" fillId="17" borderId="10" xfId="29" applyNumberFormat="1" applyFont="1" applyFill="1" applyBorder="1" applyAlignment="1">
      <alignment horizontal="center"/>
    </xf>
    <xf numFmtId="0" fontId="57" fillId="17" borderId="11" xfId="0" applyFont="1" applyFill="1" applyBorder="1" applyAlignment="1">
      <alignment horizontal="left" vertical="center" wrapText="1"/>
    </xf>
    <xf numFmtId="0" fontId="57" fillId="17" borderId="16" xfId="0" applyFont="1" applyFill="1" applyBorder="1" applyAlignment="1">
      <alignment horizontal="left" vertical="center" wrapText="1"/>
    </xf>
    <xf numFmtId="0" fontId="57" fillId="17" borderId="10" xfId="0" applyFont="1" applyFill="1" applyBorder="1" applyAlignment="1">
      <alignment horizontal="center" vertical="top" wrapText="1"/>
    </xf>
    <xf numFmtId="0" fontId="22" fillId="16" borderId="10" xfId="29" applyFont="1" applyFill="1" applyBorder="1" applyAlignment="1">
      <alignment horizontal="left" vertical="top"/>
    </xf>
    <xf numFmtId="1" fontId="25" fillId="16" borderId="12" xfId="29" applyNumberFormat="1" applyFont="1" applyFill="1" applyBorder="1" applyAlignment="1">
      <alignment horizontal="center" vertical="center"/>
    </xf>
    <xf numFmtId="0" fontId="25" fillId="16" borderId="12" xfId="29" applyFont="1" applyFill="1" applyBorder="1" applyAlignment="1">
      <alignment horizontal="center" vertical="center"/>
    </xf>
    <xf numFmtId="0" fontId="34" fillId="18" borderId="0" xfId="29" applyFont="1" applyFill="1" applyBorder="1" applyAlignment="1">
      <alignment horizontal="center" wrapText="1"/>
    </xf>
    <xf numFmtId="0" fontId="26" fillId="18" borderId="12" xfId="29" applyFont="1" applyFill="1" applyBorder="1"/>
    <xf numFmtId="0" fontId="26" fillId="18" borderId="15" xfId="29" applyFont="1" applyFill="1" applyBorder="1"/>
    <xf numFmtId="0" fontId="22" fillId="18" borderId="10" xfId="0" applyFont="1" applyFill="1" applyBorder="1" applyAlignment="1">
      <alignment horizontal="justify" vertical="top" wrapText="1"/>
    </xf>
    <xf numFmtId="0" fontId="42" fillId="18" borderId="12" xfId="0" applyFont="1" applyFill="1" applyBorder="1" applyAlignment="1">
      <alignment horizontal="center" vertical="center" wrapText="1"/>
    </xf>
    <xf numFmtId="0" fontId="32" fillId="18" borderId="13" xfId="29" applyFont="1" applyFill="1" applyBorder="1" applyAlignment="1">
      <alignment horizontal="left" vertical="top" wrapText="1"/>
    </xf>
    <xf numFmtId="0" fontId="25" fillId="18" borderId="0" xfId="29" applyFont="1" applyFill="1" applyBorder="1"/>
    <xf numFmtId="167" fontId="22" fillId="18" borderId="0" xfId="29" applyNumberFormat="1" applyFont="1" applyFill="1" applyBorder="1" applyAlignment="1">
      <alignment horizontal="center" vertical="center"/>
    </xf>
    <xf numFmtId="0" fontId="22" fillId="18" borderId="0" xfId="29" applyFont="1" applyFill="1" applyBorder="1" applyAlignment="1">
      <alignment vertical="center"/>
    </xf>
    <xf numFmtId="0" fontId="22" fillId="18" borderId="0" xfId="29" applyFont="1" applyFill="1" applyBorder="1" applyAlignment="1">
      <alignment vertical="top"/>
    </xf>
    <xf numFmtId="0" fontId="22" fillId="18" borderId="0" xfId="29" applyFont="1" applyFill="1" applyBorder="1" applyAlignment="1">
      <alignment horizontal="center" vertical="top" wrapText="1"/>
    </xf>
    <xf numFmtId="0" fontId="32" fillId="17" borderId="12" xfId="29" applyFont="1" applyFill="1" applyBorder="1" applyAlignment="1">
      <alignment vertical="top"/>
    </xf>
    <xf numFmtId="0" fontId="32" fillId="17" borderId="13" xfId="29" applyFont="1" applyFill="1" applyBorder="1" applyAlignment="1">
      <alignment vertical="top" wrapText="1"/>
    </xf>
    <xf numFmtId="0" fontId="32" fillId="17" borderId="17" xfId="29" applyFont="1" applyFill="1" applyBorder="1" applyAlignment="1">
      <alignment vertical="top" wrapText="1"/>
    </xf>
    <xf numFmtId="0" fontId="27" fillId="17" borderId="15" xfId="29" applyFont="1" applyFill="1" applyBorder="1" applyAlignment="1">
      <alignment vertical="top" wrapText="1"/>
    </xf>
    <xf numFmtId="0" fontId="27" fillId="17" borderId="14" xfId="29" applyFont="1" applyFill="1" applyBorder="1" applyAlignment="1">
      <alignment vertical="top" wrapText="1"/>
    </xf>
    <xf numFmtId="0" fontId="26" fillId="19" borderId="11" xfId="29" applyFont="1" applyFill="1" applyBorder="1"/>
    <xf numFmtId="0" fontId="22" fillId="18" borderId="11" xfId="29" applyFont="1" applyFill="1" applyBorder="1" applyAlignment="1">
      <alignment vertical="center"/>
    </xf>
    <xf numFmtId="0" fontId="25" fillId="18" borderId="0" xfId="29" applyFont="1" applyFill="1" applyBorder="1" applyAlignment="1">
      <alignment horizontal="center" vertical="center"/>
    </xf>
    <xf numFmtId="0" fontId="22" fillId="17" borderId="13" xfId="29" applyFont="1" applyFill="1" applyBorder="1" applyAlignment="1">
      <alignment vertical="top" wrapText="1"/>
    </xf>
    <xf numFmtId="0" fontId="22" fillId="17" borderId="10" xfId="29" applyFont="1" applyFill="1" applyBorder="1" applyAlignment="1">
      <alignment horizontal="center" vertical="top" wrapText="1"/>
    </xf>
    <xf numFmtId="172" fontId="26" fillId="18" borderId="12" xfId="36" applyNumberFormat="1" applyFont="1" applyFill="1" applyBorder="1" applyAlignment="1">
      <alignment vertical="top" wrapText="1"/>
    </xf>
    <xf numFmtId="167" fontId="26" fillId="18" borderId="10" xfId="0" applyNumberFormat="1" applyFont="1" applyFill="1" applyBorder="1" applyAlignment="1">
      <alignment horizontal="center" vertical="top" wrapText="1"/>
    </xf>
    <xf numFmtId="0" fontId="27" fillId="18" borderId="12" xfId="0" applyFont="1" applyFill="1" applyBorder="1" applyAlignment="1">
      <alignment horizontal="center" vertical="top" wrapText="1"/>
    </xf>
    <xf numFmtId="0" fontId="27" fillId="18" borderId="15" xfId="0" applyFont="1" applyFill="1" applyBorder="1" applyAlignment="1">
      <alignment horizontal="center" vertical="top" wrapText="1"/>
    </xf>
    <xf numFmtId="0" fontId="27" fillId="18" borderId="10" xfId="29" applyFont="1" applyFill="1" applyBorder="1" applyAlignment="1">
      <alignment horizontal="justify" vertical="top" wrapText="1"/>
    </xf>
    <xf numFmtId="0" fontId="59" fillId="18" borderId="10" xfId="0" applyFont="1" applyFill="1" applyBorder="1" applyAlignment="1">
      <alignment horizontal="center" vertical="center"/>
    </xf>
    <xf numFmtId="0" fontId="60" fillId="18" borderId="10" xfId="0" applyFont="1" applyFill="1" applyBorder="1" applyAlignment="1">
      <alignment horizontal="center" vertical="center"/>
    </xf>
    <xf numFmtId="0" fontId="26" fillId="18" borderId="17" xfId="29" applyFont="1" applyFill="1" applyBorder="1" applyAlignment="1">
      <alignment horizontal="center" wrapText="1"/>
    </xf>
    <xf numFmtId="0" fontId="27" fillId="18" borderId="16" xfId="0" applyFont="1" applyFill="1" applyBorder="1" applyAlignment="1">
      <alignment horizontal="justify" vertical="top" wrapText="1"/>
    </xf>
    <xf numFmtId="0" fontId="27" fillId="18" borderId="16" xfId="0" applyFont="1" applyFill="1" applyBorder="1" applyAlignment="1">
      <alignment horizontal="center" vertical="center" wrapText="1"/>
    </xf>
    <xf numFmtId="0" fontId="27" fillId="18" borderId="11" xfId="29" applyFont="1" applyFill="1" applyBorder="1" applyAlignment="1">
      <alignment horizontal="center" wrapText="1"/>
    </xf>
    <xf numFmtId="0" fontId="22" fillId="18" borderId="11" xfId="0" applyFont="1" applyFill="1" applyBorder="1" applyAlignment="1">
      <alignment horizontal="center" vertical="center" wrapText="1"/>
    </xf>
    <xf numFmtId="0" fontId="59" fillId="18" borderId="11" xfId="0" applyFont="1" applyFill="1" applyBorder="1" applyAlignment="1">
      <alignment horizontal="center" vertical="center"/>
    </xf>
    <xf numFmtId="0" fontId="60" fillId="18" borderId="11" xfId="0" applyFont="1" applyFill="1" applyBorder="1" applyAlignment="1">
      <alignment horizontal="center" vertical="center"/>
    </xf>
    <xf numFmtId="0" fontId="26" fillId="18" borderId="21" xfId="29" applyFont="1" applyFill="1" applyBorder="1" applyAlignment="1">
      <alignment horizontal="center" wrapText="1"/>
    </xf>
    <xf numFmtId="0" fontId="26" fillId="18" borderId="11" xfId="29" applyFont="1" applyFill="1" applyBorder="1" applyAlignment="1">
      <alignment horizontal="center" wrapText="1"/>
    </xf>
    <xf numFmtId="0" fontId="27" fillId="18" borderId="16" xfId="29" applyFont="1" applyFill="1" applyBorder="1" applyAlignment="1">
      <alignment horizontal="center" vertical="center" wrapText="1"/>
    </xf>
    <xf numFmtId="0" fontId="60" fillId="18" borderId="17" xfId="0" applyFont="1" applyFill="1" applyBorder="1" applyAlignment="1">
      <alignment horizontal="center" vertical="center"/>
    </xf>
    <xf numFmtId="0" fontId="22" fillId="18" borderId="10" xfId="0" applyFont="1" applyFill="1" applyBorder="1" applyAlignment="1">
      <alignment horizontal="left" vertical="top"/>
    </xf>
    <xf numFmtId="0" fontId="20" fillId="18" borderId="17" xfId="29" applyFont="1" applyFill="1" applyBorder="1"/>
    <xf numFmtId="0" fontId="27" fillId="18" borderId="12" xfId="0" applyFont="1" applyFill="1" applyBorder="1" applyAlignment="1">
      <alignment horizontal="justify" vertical="top" wrapText="1"/>
    </xf>
    <xf numFmtId="49" fontId="27" fillId="18" borderId="10" xfId="29" applyNumberFormat="1" applyFont="1" applyFill="1" applyBorder="1" applyAlignment="1">
      <alignment horizontal="center" vertical="center" wrapText="1"/>
    </xf>
    <xf numFmtId="49" fontId="27" fillId="18" borderId="12" xfId="29" applyNumberFormat="1" applyFont="1" applyFill="1" applyBorder="1" applyAlignment="1">
      <alignment horizontal="center" vertical="center" wrapText="1"/>
    </xf>
    <xf numFmtId="0" fontId="27" fillId="18" borderId="15" xfId="0" applyFont="1" applyFill="1" applyBorder="1" applyAlignment="1">
      <alignment horizontal="center" vertical="center" wrapText="1"/>
    </xf>
    <xf numFmtId="0" fontId="27" fillId="18" borderId="10" xfId="29" applyFont="1" applyFill="1" applyBorder="1" applyAlignment="1">
      <alignment horizontal="left" vertical="center" wrapText="1"/>
    </xf>
    <xf numFmtId="0" fontId="22" fillId="18" borderId="12" xfId="0" applyFont="1" applyFill="1" applyBorder="1" applyAlignment="1">
      <alignment horizontal="center" vertical="center" wrapText="1"/>
    </xf>
    <xf numFmtId="0" fontId="27" fillId="18" borderId="11" xfId="0" applyFont="1" applyFill="1" applyBorder="1" applyAlignment="1">
      <alignment horizontal="center" vertical="center"/>
    </xf>
    <xf numFmtId="0" fontId="40" fillId="18" borderId="14" xfId="0" applyFont="1" applyFill="1" applyBorder="1" applyAlignment="1">
      <alignment horizontal="left" vertical="center" wrapText="1"/>
    </xf>
    <xf numFmtId="0" fontId="40" fillId="18" borderId="10" xfId="0" applyFont="1" applyFill="1" applyBorder="1" applyAlignment="1">
      <alignment horizontal="left" vertical="center" wrapText="1"/>
    </xf>
    <xf numFmtId="0" fontId="40" fillId="18" borderId="10" xfId="0" applyFont="1" applyFill="1" applyBorder="1" applyAlignment="1">
      <alignment vertical="center" wrapText="1"/>
    </xf>
    <xf numFmtId="0" fontId="26" fillId="18" borderId="10" xfId="29" applyFont="1" applyFill="1" applyBorder="1" applyAlignment="1">
      <alignment horizontal="left" vertical="center" wrapText="1"/>
    </xf>
    <xf numFmtId="167" fontId="26" fillId="18" borderId="10" xfId="0" applyNumberFormat="1" applyFont="1" applyFill="1" applyBorder="1" applyAlignment="1">
      <alignment horizontal="left" vertical="top" wrapText="1"/>
    </xf>
    <xf numFmtId="2" fontId="25" fillId="18" borderId="10" xfId="0" applyNumberFormat="1" applyFont="1" applyFill="1" applyBorder="1" applyAlignment="1">
      <alignment horizontal="center" vertical="center" wrapText="1"/>
    </xf>
    <xf numFmtId="167" fontId="25" fillId="18" borderId="10" xfId="0" applyNumberFormat="1" applyFont="1" applyFill="1" applyBorder="1" applyAlignment="1">
      <alignment horizontal="center" vertical="center"/>
    </xf>
    <xf numFmtId="167" fontId="22" fillId="18" borderId="10" xfId="0" applyNumberFormat="1" applyFont="1" applyFill="1" applyBorder="1" applyAlignment="1">
      <alignment horizontal="center" vertical="center"/>
    </xf>
    <xf numFmtId="0" fontId="22" fillId="18" borderId="19" xfId="29" applyFont="1" applyFill="1" applyBorder="1" applyAlignment="1">
      <alignment vertical="center"/>
    </xf>
    <xf numFmtId="0" fontId="25" fillId="18" borderId="10" xfId="0" applyFont="1" applyFill="1" applyBorder="1" applyAlignment="1">
      <alignment horizontal="left" vertical="center" wrapText="1"/>
    </xf>
    <xf numFmtId="167" fontId="25" fillId="18" borderId="10" xfId="29" applyNumberFormat="1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vertical="center" wrapText="1"/>
    </xf>
    <xf numFmtId="167" fontId="58" fillId="18" borderId="10" xfId="0" applyNumberFormat="1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wrapText="1"/>
    </xf>
    <xf numFmtId="0" fontId="25" fillId="18" borderId="10" xfId="29" applyFont="1" applyFill="1" applyBorder="1" applyAlignment="1">
      <alignment horizontal="center"/>
    </xf>
    <xf numFmtId="167" fontId="25" fillId="18" borderId="10" xfId="29" applyNumberFormat="1" applyFont="1" applyFill="1" applyBorder="1"/>
    <xf numFmtId="0" fontId="26" fillId="18" borderId="12" xfId="0" applyFont="1" applyFill="1" applyBorder="1" applyAlignment="1">
      <alignment horizontal="left" vertical="top" wrapText="1"/>
    </xf>
    <xf numFmtId="0" fontId="57" fillId="18" borderId="10" xfId="0" applyFont="1" applyFill="1" applyBorder="1" applyAlignment="1">
      <alignment horizontal="center" vertical="center"/>
    </xf>
    <xf numFmtId="0" fontId="26" fillId="18" borderId="19" xfId="0" applyFont="1" applyFill="1" applyBorder="1" applyAlignment="1">
      <alignment horizontal="left" vertical="top" wrapText="1"/>
    </xf>
    <xf numFmtId="0" fontId="58" fillId="18" borderId="10" xfId="0" applyFont="1" applyFill="1" applyBorder="1" applyAlignment="1">
      <alignment horizontal="left" vertical="top" wrapText="1"/>
    </xf>
    <xf numFmtId="0" fontId="58" fillId="18" borderId="10" xfId="0" applyFont="1" applyFill="1" applyBorder="1" applyAlignment="1">
      <alignment horizontal="left" vertical="center" wrapText="1"/>
    </xf>
    <xf numFmtId="0" fontId="26" fillId="18" borderId="18" xfId="0" applyFont="1" applyFill="1" applyBorder="1" applyAlignment="1">
      <alignment horizontal="center" vertical="center" wrapText="1"/>
    </xf>
    <xf numFmtId="0" fontId="58" fillId="18" borderId="19" xfId="0" applyFont="1" applyFill="1" applyBorder="1" applyAlignment="1">
      <alignment horizontal="left" vertical="center" wrapText="1"/>
    </xf>
    <xf numFmtId="0" fontId="22" fillId="18" borderId="10" xfId="27" applyFont="1" applyFill="1" applyBorder="1" applyAlignment="1">
      <alignment horizontal="center" vertical="center" wrapText="1"/>
    </xf>
    <xf numFmtId="0" fontId="45" fillId="18" borderId="10" xfId="0" applyFont="1" applyFill="1" applyBorder="1" applyAlignment="1">
      <alignment horizontal="center" vertical="center"/>
    </xf>
    <xf numFmtId="0" fontId="27" fillId="18" borderId="10" xfId="27" applyFont="1" applyFill="1" applyBorder="1" applyAlignment="1">
      <alignment horizontal="center" vertical="center" wrapText="1"/>
    </xf>
    <xf numFmtId="167" fontId="22" fillId="18" borderId="10" xfId="27" applyNumberFormat="1" applyFont="1" applyFill="1" applyBorder="1" applyAlignment="1">
      <alignment horizontal="center" vertical="center" wrapText="1"/>
    </xf>
    <xf numFmtId="0" fontId="45" fillId="18" borderId="17" xfId="0" applyFont="1" applyFill="1" applyBorder="1" applyAlignment="1">
      <alignment horizontal="center" vertical="center"/>
    </xf>
    <xf numFmtId="0" fontId="57" fillId="18" borderId="10" xfId="27" applyFont="1" applyFill="1" applyBorder="1" applyAlignment="1">
      <alignment horizontal="center" vertical="center" wrapText="1"/>
    </xf>
    <xf numFmtId="0" fontId="22" fillId="18" borderId="17" xfId="0" applyFont="1" applyFill="1" applyBorder="1" applyAlignment="1">
      <alignment horizontal="center" vertical="center"/>
    </xf>
    <xf numFmtId="0" fontId="26" fillId="18" borderId="10" xfId="27" applyFont="1" applyFill="1" applyBorder="1" applyAlignment="1">
      <alignment horizontal="center" vertical="center" wrapText="1"/>
    </xf>
    <xf numFmtId="0" fontId="25" fillId="18" borderId="10" xfId="29" applyFont="1" applyFill="1" applyBorder="1" applyAlignment="1">
      <alignment vertical="center" wrapText="1"/>
    </xf>
    <xf numFmtId="0" fontId="25" fillId="18" borderId="10" xfId="29" applyFont="1" applyFill="1" applyBorder="1" applyAlignment="1">
      <alignment wrapText="1"/>
    </xf>
    <xf numFmtId="0" fontId="25" fillId="18" borderId="10" xfId="29" applyFont="1" applyFill="1" applyBorder="1" applyAlignment="1">
      <alignment horizontal="center" wrapText="1"/>
    </xf>
    <xf numFmtId="0" fontId="22" fillId="18" borderId="10" xfId="29" applyFont="1" applyFill="1" applyBorder="1" applyAlignment="1">
      <alignment wrapText="1"/>
    </xf>
    <xf numFmtId="0" fontId="26" fillId="18" borderId="10" xfId="27" applyFont="1" applyFill="1" applyBorder="1" applyAlignment="1">
      <alignment horizontal="justify" vertical="top" wrapText="1"/>
    </xf>
    <xf numFmtId="0" fontId="25" fillId="18" borderId="10" xfId="27" applyFont="1" applyFill="1" applyBorder="1" applyAlignment="1">
      <alignment horizontal="center" vertical="center" wrapText="1"/>
    </xf>
    <xf numFmtId="0" fontId="26" fillId="18" borderId="10" xfId="27" applyFont="1" applyFill="1" applyBorder="1" applyAlignment="1">
      <alignment vertical="center" wrapText="1"/>
    </xf>
    <xf numFmtId="0" fontId="25" fillId="18" borderId="10" xfId="27" applyFont="1" applyFill="1" applyBorder="1" applyAlignment="1">
      <alignment horizontal="justify" vertical="top" wrapText="1"/>
    </xf>
    <xf numFmtId="0" fontId="58" fillId="18" borderId="10" xfId="27" applyFont="1" applyFill="1" applyBorder="1" applyAlignment="1">
      <alignment horizontal="center" vertical="center" wrapText="1"/>
    </xf>
    <xf numFmtId="0" fontId="27" fillId="18" borderId="10" xfId="23" applyFont="1" applyFill="1" applyBorder="1" applyAlignment="1">
      <alignment horizontal="center" vertical="center" wrapText="1"/>
    </xf>
    <xf numFmtId="0" fontId="22" fillId="18" borderId="10" xfId="29" applyFont="1" applyFill="1" applyBorder="1" applyAlignment="1">
      <alignment horizontal="left" vertical="top"/>
    </xf>
    <xf numFmtId="0" fontId="22" fillId="18" borderId="12" xfId="29" applyFont="1" applyFill="1" applyBorder="1" applyAlignment="1">
      <alignment horizontal="left" vertical="top"/>
    </xf>
    <xf numFmtId="0" fontId="26" fillId="18" borderId="10" xfId="23" applyFont="1" applyFill="1" applyBorder="1" applyAlignment="1">
      <alignment horizontal="center" vertical="center" wrapText="1"/>
    </xf>
    <xf numFmtId="0" fontId="26" fillId="18" borderId="12" xfId="23" applyFont="1" applyFill="1" applyBorder="1" applyAlignment="1">
      <alignment horizontal="justify" vertical="top" wrapText="1"/>
    </xf>
    <xf numFmtId="0" fontId="58" fillId="18" borderId="12" xfId="23" applyFont="1" applyFill="1" applyBorder="1" applyAlignment="1">
      <alignment horizontal="justify" vertical="top" wrapText="1"/>
    </xf>
    <xf numFmtId="0" fontId="58" fillId="18" borderId="10" xfId="23" applyFont="1" applyFill="1" applyBorder="1" applyAlignment="1">
      <alignment horizontal="center" vertical="center" wrapText="1"/>
    </xf>
    <xf numFmtId="0" fontId="58" fillId="18" borderId="10" xfId="29" applyFont="1" applyFill="1" applyBorder="1" applyAlignment="1">
      <alignment horizontal="center" vertical="center"/>
    </xf>
    <xf numFmtId="0" fontId="58" fillId="18" borderId="10" xfId="29" applyFont="1" applyFill="1" applyBorder="1" applyAlignment="1">
      <alignment horizontal="center" vertical="center" wrapText="1"/>
    </xf>
    <xf numFmtId="0" fontId="58" fillId="18" borderId="10" xfId="23" applyFont="1" applyFill="1" applyBorder="1" applyAlignment="1">
      <alignment horizontal="justify" vertical="top" wrapText="1"/>
    </xf>
    <xf numFmtId="0" fontId="58" fillId="18" borderId="10" xfId="17" applyFont="1" applyFill="1" applyBorder="1" applyAlignment="1">
      <alignment horizontal="center" vertical="center" wrapText="1"/>
    </xf>
    <xf numFmtId="0" fontId="58" fillId="18" borderId="19" xfId="23" applyFont="1" applyFill="1" applyBorder="1" applyAlignment="1">
      <alignment horizontal="center" vertical="center" wrapText="1"/>
    </xf>
    <xf numFmtId="0" fontId="28" fillId="18" borderId="10" xfId="29" applyFont="1" applyFill="1" applyBorder="1" applyAlignment="1">
      <alignment vertical="center"/>
    </xf>
    <xf numFmtId="0" fontId="27" fillId="18" borderId="10" xfId="29" applyNumberFormat="1" applyFont="1" applyFill="1" applyBorder="1" applyAlignment="1">
      <alignment horizontal="center" vertical="center"/>
    </xf>
    <xf numFmtId="0" fontId="27" fillId="18" borderId="10" xfId="0" applyNumberFormat="1" applyFont="1" applyFill="1" applyBorder="1" applyAlignment="1">
      <alignment horizontal="justify" vertical="top" wrapText="1"/>
    </xf>
    <xf numFmtId="0" fontId="22" fillId="18" borderId="10" xfId="29" applyNumberFormat="1" applyFont="1" applyFill="1" applyBorder="1" applyAlignment="1">
      <alignment horizontal="center" vertical="center" wrapText="1"/>
    </xf>
    <xf numFmtId="0" fontId="27" fillId="18" borderId="10" xfId="0" applyNumberFormat="1" applyFont="1" applyFill="1" applyBorder="1" applyAlignment="1">
      <alignment horizontal="center" vertical="center" wrapText="1"/>
    </xf>
    <xf numFmtId="0" fontId="22" fillId="18" borderId="10" xfId="0" applyNumberFormat="1" applyFont="1" applyFill="1" applyBorder="1" applyAlignment="1">
      <alignment horizontal="center" vertical="center" wrapText="1"/>
    </xf>
    <xf numFmtId="0" fontId="22" fillId="18" borderId="12" xfId="0" applyNumberFormat="1" applyFont="1" applyFill="1" applyBorder="1" applyAlignment="1">
      <alignment horizontal="center" vertical="center" wrapText="1"/>
    </xf>
    <xf numFmtId="0" fontId="27" fillId="18" borderId="11" xfId="0" applyNumberFormat="1" applyFont="1" applyFill="1" applyBorder="1" applyAlignment="1">
      <alignment horizontal="center" vertical="center" wrapText="1"/>
    </xf>
    <xf numFmtId="0" fontId="22" fillId="18" borderId="13" xfId="29" applyNumberFormat="1" applyFont="1" applyFill="1" applyBorder="1" applyAlignment="1">
      <alignment horizontal="left" vertical="top" wrapText="1"/>
    </xf>
    <xf numFmtId="0" fontId="20" fillId="18" borderId="10" xfId="29" applyNumberFormat="1" applyFont="1" applyFill="1" applyBorder="1"/>
    <xf numFmtId="0" fontId="22" fillId="18" borderId="17" xfId="29" applyNumberFormat="1" applyFont="1" applyFill="1" applyBorder="1" applyAlignment="1">
      <alignment horizontal="left" vertical="top" wrapText="1"/>
    </xf>
    <xf numFmtId="0" fontId="26" fillId="18" borderId="10" xfId="29" applyNumberFormat="1" applyFont="1" applyFill="1" applyBorder="1" applyAlignment="1">
      <alignment horizontal="center" vertical="center"/>
    </xf>
    <xf numFmtId="0" fontId="25" fillId="18" borderId="10" xfId="0" applyNumberFormat="1" applyFont="1" applyFill="1" applyBorder="1" applyAlignment="1">
      <alignment horizontal="justify" vertical="top" wrapText="1"/>
    </xf>
    <xf numFmtId="0" fontId="25" fillId="18" borderId="10" xfId="0" applyNumberFormat="1" applyFont="1" applyFill="1" applyBorder="1" applyAlignment="1">
      <alignment horizontal="center" vertical="center" wrapText="1"/>
    </xf>
    <xf numFmtId="0" fontId="26" fillId="18" borderId="10" xfId="0" applyNumberFormat="1" applyFont="1" applyFill="1" applyBorder="1" applyAlignment="1">
      <alignment horizontal="center" vertical="center" wrapText="1"/>
    </xf>
    <xf numFmtId="0" fontId="25" fillId="18" borderId="10" xfId="29" applyNumberFormat="1" applyFont="1" applyFill="1" applyBorder="1" applyAlignment="1">
      <alignment horizontal="center" vertical="center"/>
    </xf>
    <xf numFmtId="0" fontId="22" fillId="18" borderId="10" xfId="29" applyFont="1" applyFill="1" applyBorder="1" applyAlignment="1">
      <alignment horizontal="left" wrapText="1"/>
    </xf>
    <xf numFmtId="0" fontId="22" fillId="18" borderId="13" xfId="29" applyFont="1" applyFill="1" applyBorder="1" applyAlignment="1">
      <alignment horizontal="left" wrapText="1"/>
    </xf>
    <xf numFmtId="0" fontId="22" fillId="18" borderId="17" xfId="29" applyFont="1" applyFill="1" applyBorder="1" applyAlignment="1">
      <alignment horizontal="center" vertical="center" wrapText="1"/>
    </xf>
    <xf numFmtId="0" fontId="59" fillId="18" borderId="12" xfId="0" applyFont="1" applyFill="1" applyBorder="1" applyAlignment="1">
      <alignment horizontal="center" vertical="center"/>
    </xf>
    <xf numFmtId="0" fontId="58" fillId="18" borderId="11" xfId="29" applyFont="1" applyFill="1" applyBorder="1" applyAlignment="1">
      <alignment horizontal="center" vertical="center"/>
    </xf>
    <xf numFmtId="0" fontId="60" fillId="18" borderId="10" xfId="0" applyFont="1" applyFill="1" applyBorder="1" applyAlignment="1">
      <alignment horizontal="justify" vertical="top" wrapText="1"/>
    </xf>
    <xf numFmtId="0" fontId="0" fillId="18" borderId="10" xfId="0" applyFill="1" applyBorder="1"/>
    <xf numFmtId="0" fontId="25" fillId="18" borderId="10" xfId="29" applyFont="1" applyFill="1" applyBorder="1" applyAlignment="1">
      <alignment vertical="center"/>
    </xf>
    <xf numFmtId="0" fontId="28" fillId="18" borderId="12" xfId="29" applyFont="1" applyFill="1" applyBorder="1" applyAlignment="1">
      <alignment vertical="center"/>
    </xf>
    <xf numFmtId="0" fontId="28" fillId="18" borderId="15" xfId="29" applyFont="1" applyFill="1" applyBorder="1" applyAlignment="1">
      <alignment vertical="center"/>
    </xf>
    <xf numFmtId="0" fontId="57" fillId="18" borderId="10" xfId="0" applyFont="1" applyFill="1" applyBorder="1" applyAlignment="1">
      <alignment horizontal="left" vertical="top" wrapText="1"/>
    </xf>
    <xf numFmtId="0" fontId="59" fillId="18" borderId="0" xfId="0" applyFont="1" applyFill="1" applyAlignment="1">
      <alignment horizontal="center" vertical="center" wrapText="1"/>
    </xf>
    <xf numFmtId="0" fontId="42" fillId="18" borderId="12" xfId="29" applyFont="1" applyFill="1" applyBorder="1" applyAlignment="1">
      <alignment horizontal="left"/>
    </xf>
    <xf numFmtId="2" fontId="27" fillId="18" borderId="10" xfId="0" applyNumberFormat="1" applyFont="1" applyFill="1" applyBorder="1" applyAlignment="1">
      <alignment horizontal="center" vertical="center"/>
    </xf>
    <xf numFmtId="2" fontId="26" fillId="18" borderId="10" xfId="0" applyNumberFormat="1" applyFont="1" applyFill="1" applyBorder="1" applyAlignment="1">
      <alignment horizontal="center" vertical="center"/>
    </xf>
    <xf numFmtId="0" fontId="22" fillId="17" borderId="10" xfId="0" applyFont="1" applyFill="1" applyBorder="1" applyAlignment="1">
      <alignment horizontal="left"/>
    </xf>
    <xf numFmtId="0" fontId="26" fillId="17" borderId="10" xfId="0" applyFont="1" applyFill="1" applyBorder="1" applyAlignment="1">
      <alignment horizontal="left" vertical="top" wrapText="1"/>
    </xf>
    <xf numFmtId="0" fontId="28" fillId="17" borderId="10" xfId="29" applyFont="1" applyFill="1" applyBorder="1" applyAlignment="1">
      <alignment vertical="center"/>
    </xf>
    <xf numFmtId="0" fontId="22" fillId="17" borderId="12" xfId="0" applyFont="1" applyFill="1" applyBorder="1" applyAlignment="1"/>
    <xf numFmtId="0" fontId="22" fillId="17" borderId="13" xfId="0" applyFont="1" applyFill="1" applyBorder="1" applyAlignment="1"/>
    <xf numFmtId="0" fontId="22" fillId="17" borderId="10" xfId="0" applyFont="1" applyFill="1" applyBorder="1" applyAlignment="1"/>
    <xf numFmtId="0" fontId="22" fillId="18" borderId="19" xfId="0" applyFont="1" applyFill="1" applyBorder="1" applyAlignment="1">
      <alignment horizontal="center" vertical="center" wrapText="1"/>
    </xf>
    <xf numFmtId="0" fontId="27" fillId="19" borderId="10" xfId="0" applyFont="1" applyFill="1" applyBorder="1" applyAlignment="1">
      <alignment horizontal="center" vertical="top" wrapText="1"/>
    </xf>
    <xf numFmtId="0" fontId="22" fillId="19" borderId="12" xfId="0" applyFont="1" applyFill="1" applyBorder="1" applyAlignment="1">
      <alignment vertical="top" wrapText="1"/>
    </xf>
    <xf numFmtId="0" fontId="22" fillId="19" borderId="13" xfId="0" applyFont="1" applyFill="1" applyBorder="1" applyAlignment="1">
      <alignment vertical="top" wrapText="1"/>
    </xf>
    <xf numFmtId="0" fontId="22" fillId="19" borderId="17" xfId="0" applyFont="1" applyFill="1" applyBorder="1" applyAlignment="1">
      <alignment vertical="top" wrapText="1"/>
    </xf>
    <xf numFmtId="0" fontId="20" fillId="19" borderId="10" xfId="29" applyFont="1" applyFill="1" applyBorder="1"/>
    <xf numFmtId="0" fontId="25" fillId="19" borderId="10" xfId="0" applyFont="1" applyFill="1" applyBorder="1" applyAlignment="1">
      <alignment vertical="center" wrapText="1"/>
    </xf>
    <xf numFmtId="0" fontId="26" fillId="19" borderId="10" xfId="0" applyFont="1" applyFill="1" applyBorder="1" applyAlignment="1">
      <alignment horizontal="left" vertical="top" wrapText="1"/>
    </xf>
    <xf numFmtId="0" fontId="27" fillId="19" borderId="12" xfId="29" applyFont="1" applyFill="1" applyBorder="1" applyAlignment="1">
      <alignment wrapText="1"/>
    </xf>
    <xf numFmtId="0" fontId="27" fillId="19" borderId="13" xfId="29" applyFont="1" applyFill="1" applyBorder="1" applyAlignment="1">
      <alignment wrapText="1"/>
    </xf>
    <xf numFmtId="0" fontId="27" fillId="19" borderId="17" xfId="29" applyFont="1" applyFill="1" applyBorder="1" applyAlignment="1">
      <alignment wrapText="1"/>
    </xf>
    <xf numFmtId="0" fontId="27" fillId="19" borderId="12" xfId="29" applyFont="1" applyFill="1" applyBorder="1" applyAlignment="1"/>
    <xf numFmtId="0" fontId="27" fillId="19" borderId="13" xfId="29" applyFont="1" applyFill="1" applyBorder="1" applyAlignment="1"/>
    <xf numFmtId="0" fontId="27" fillId="19" borderId="17" xfId="29" applyFont="1" applyFill="1" applyBorder="1" applyAlignment="1"/>
    <xf numFmtId="0" fontId="22" fillId="19" borderId="12" xfId="29" applyFont="1" applyFill="1" applyBorder="1" applyAlignment="1">
      <alignment vertical="top" wrapText="1"/>
    </xf>
    <xf numFmtId="0" fontId="22" fillId="19" borderId="13" xfId="29" applyFont="1" applyFill="1" applyBorder="1" applyAlignment="1">
      <alignment vertical="top" wrapText="1"/>
    </xf>
    <xf numFmtId="0" fontId="22" fillId="19" borderId="17" xfId="29" applyFont="1" applyFill="1" applyBorder="1" applyAlignment="1">
      <alignment vertical="top" wrapText="1"/>
    </xf>
    <xf numFmtId="0" fontId="20" fillId="16" borderId="10" xfId="29" applyFont="1" applyFill="1" applyBorder="1"/>
    <xf numFmtId="0" fontId="32" fillId="16" borderId="10" xfId="29" applyFont="1" applyFill="1" applyBorder="1" applyAlignment="1">
      <alignment horizontal="left" vertical="center"/>
    </xf>
    <xf numFmtId="0" fontId="20" fillId="16" borderId="0" xfId="29" applyFont="1" applyFill="1" applyAlignment="1">
      <alignment horizontal="center" vertical="center"/>
    </xf>
    <xf numFmtId="0" fontId="22" fillId="16" borderId="12" xfId="29" applyFont="1" applyFill="1" applyBorder="1" applyAlignment="1">
      <alignment horizontal="center" vertical="center"/>
    </xf>
    <xf numFmtId="0" fontId="26" fillId="16" borderId="10" xfId="0" applyFont="1" applyFill="1" applyBorder="1" applyAlignment="1">
      <alignment horizontal="left" vertical="top" wrapText="1"/>
    </xf>
    <xf numFmtId="167" fontId="57" fillId="16" borderId="10" xfId="29" applyNumberFormat="1" applyFont="1" applyFill="1" applyBorder="1" applyAlignment="1">
      <alignment horizontal="center" vertical="center"/>
    </xf>
    <xf numFmtId="167" fontId="57" fillId="16" borderId="12" xfId="29" applyNumberFormat="1" applyFont="1" applyFill="1" applyBorder="1" applyAlignment="1">
      <alignment horizontal="center" vertical="center" wrapText="1"/>
    </xf>
    <xf numFmtId="0" fontId="22" fillId="16" borderId="10" xfId="0" applyFont="1" applyFill="1" applyBorder="1" applyAlignment="1">
      <alignment horizontal="center" vertical="center" wrapText="1"/>
    </xf>
    <xf numFmtId="0" fontId="22" fillId="17" borderId="19" xfId="29" applyFont="1" applyFill="1" applyBorder="1" applyAlignment="1">
      <alignment vertical="center"/>
    </xf>
    <xf numFmtId="0" fontId="22" fillId="17" borderId="19" xfId="29" applyFont="1" applyFill="1" applyBorder="1" applyAlignment="1">
      <alignment vertical="top"/>
    </xf>
    <xf numFmtId="0" fontId="22" fillId="17" borderId="19" xfId="0" applyFont="1" applyFill="1" applyBorder="1" applyAlignment="1">
      <alignment horizontal="center" vertical="top" wrapText="1"/>
    </xf>
    <xf numFmtId="167" fontId="22" fillId="17" borderId="19" xfId="29" applyNumberFormat="1" applyFont="1" applyFill="1" applyBorder="1" applyAlignment="1">
      <alignment horizontal="center" vertical="center"/>
    </xf>
    <xf numFmtId="167" fontId="27" fillId="17" borderId="18" xfId="29" applyNumberFormat="1" applyFont="1" applyFill="1" applyBorder="1" applyAlignment="1">
      <alignment horizontal="center" vertical="center" wrapText="1"/>
    </xf>
    <xf numFmtId="0" fontId="20" fillId="17" borderId="19" xfId="29" applyFont="1" applyFill="1" applyBorder="1"/>
    <xf numFmtId="0" fontId="22" fillId="17" borderId="12" xfId="29" applyFont="1" applyFill="1" applyBorder="1" applyAlignment="1">
      <alignment horizontal="center" vertical="center"/>
    </xf>
    <xf numFmtId="0" fontId="26" fillId="17" borderId="19" xfId="0" applyFont="1" applyFill="1" applyBorder="1" applyAlignment="1">
      <alignment horizontal="center" vertical="center" wrapText="1"/>
    </xf>
    <xf numFmtId="0" fontId="58" fillId="17" borderId="19" xfId="0" applyFont="1" applyFill="1" applyBorder="1" applyAlignment="1">
      <alignment horizontal="center" vertical="center" wrapText="1"/>
    </xf>
    <xf numFmtId="167" fontId="57" fillId="17" borderId="10" xfId="0" applyNumberFormat="1" applyFont="1" applyFill="1" applyBorder="1" applyAlignment="1">
      <alignment horizontal="center" vertical="center" wrapText="1"/>
    </xf>
    <xf numFmtId="0" fontId="57" fillId="17" borderId="10" xfId="0" applyFont="1" applyFill="1" applyBorder="1" applyAlignment="1">
      <alignment horizontal="center" vertical="center" wrapText="1"/>
    </xf>
    <xf numFmtId="0" fontId="58" fillId="17" borderId="10" xfId="0" applyFont="1" applyFill="1" applyBorder="1" applyAlignment="1">
      <alignment horizontal="center" vertical="center" wrapText="1"/>
    </xf>
    <xf numFmtId="0" fontId="22" fillId="17" borderId="10" xfId="0" applyFont="1" applyFill="1" applyBorder="1" applyAlignment="1">
      <alignment horizontal="center" vertical="center" wrapText="1"/>
    </xf>
    <xf numFmtId="0" fontId="28" fillId="17" borderId="10" xfId="29" applyFont="1" applyFill="1" applyBorder="1" applyAlignment="1">
      <alignment vertical="top"/>
    </xf>
    <xf numFmtId="167" fontId="28" fillId="17" borderId="12" xfId="29" applyNumberFormat="1" applyFont="1" applyFill="1" applyBorder="1" applyAlignment="1">
      <alignment horizontal="center" vertical="center"/>
    </xf>
    <xf numFmtId="167" fontId="28" fillId="17" borderId="12" xfId="29" applyNumberFormat="1" applyFont="1" applyFill="1" applyBorder="1" applyAlignment="1">
      <alignment horizontal="center" vertical="center" wrapText="1"/>
    </xf>
    <xf numFmtId="0" fontId="22" fillId="19" borderId="10" xfId="29" applyFont="1" applyFill="1" applyBorder="1" applyAlignment="1">
      <alignment vertical="center"/>
    </xf>
    <xf numFmtId="0" fontId="25" fillId="18" borderId="0" xfId="29" applyFont="1" applyFill="1" applyAlignment="1">
      <alignment horizontal="center"/>
    </xf>
    <xf numFmtId="0" fontId="23" fillId="18" borderId="0" xfId="29" applyFont="1" applyFill="1" applyAlignment="1">
      <alignment horizontal="right" indent="2"/>
    </xf>
    <xf numFmtId="0" fontId="26" fillId="18" borderId="0" xfId="0" applyFont="1" applyFill="1" applyAlignment="1">
      <alignment vertical="top" wrapText="1"/>
    </xf>
    <xf numFmtId="0" fontId="25" fillId="18" borderId="12" xfId="29" applyFont="1" applyFill="1" applyBorder="1" applyAlignment="1">
      <alignment vertical="center"/>
    </xf>
    <xf numFmtId="0" fontId="25" fillId="18" borderId="15" xfId="29" applyFont="1" applyFill="1" applyBorder="1" applyAlignment="1">
      <alignment vertical="center"/>
    </xf>
    <xf numFmtId="0" fontId="25" fillId="18" borderId="19" xfId="29" applyFont="1" applyFill="1" applyBorder="1" applyAlignment="1">
      <alignment horizontal="center" vertical="center"/>
    </xf>
    <xf numFmtId="0" fontId="22" fillId="18" borderId="19" xfId="0" applyFont="1" applyFill="1" applyBorder="1" applyAlignment="1">
      <alignment horizontal="justify" vertical="top" wrapText="1"/>
    </xf>
    <xf numFmtId="0" fontId="22" fillId="18" borderId="19" xfId="0" applyFont="1" applyFill="1" applyBorder="1" applyAlignment="1">
      <alignment horizontal="center" vertical="center"/>
    </xf>
    <xf numFmtId="0" fontId="25" fillId="18" borderId="19" xfId="0" applyFont="1" applyFill="1" applyBorder="1" applyAlignment="1">
      <alignment horizontal="center" vertical="center"/>
    </xf>
    <xf numFmtId="0" fontId="22" fillId="18" borderId="10" xfId="0" applyFont="1" applyFill="1" applyBorder="1" applyAlignment="1">
      <alignment horizontal="left" vertical="center" wrapText="1"/>
    </xf>
    <xf numFmtId="0" fontId="26" fillId="18" borderId="11" xfId="28" applyFont="1" applyFill="1" applyBorder="1" applyAlignment="1">
      <alignment horizontal="justify" vertical="top" wrapText="1"/>
    </xf>
    <xf numFmtId="167" fontId="58" fillId="18" borderId="10" xfId="29" applyNumberFormat="1" applyFont="1" applyFill="1" applyBorder="1" applyAlignment="1">
      <alignment horizontal="center" vertical="center" wrapText="1"/>
    </xf>
    <xf numFmtId="0" fontId="57" fillId="18" borderId="10" xfId="29" applyFont="1" applyFill="1" applyBorder="1" applyAlignment="1">
      <alignment horizontal="center" vertical="center" wrapText="1"/>
    </xf>
    <xf numFmtId="0" fontId="26" fillId="18" borderId="20" xfId="29" applyFont="1" applyFill="1" applyBorder="1" applyAlignment="1">
      <alignment horizontal="center" vertical="center"/>
    </xf>
    <xf numFmtId="49" fontId="60" fillId="18" borderId="10" xfId="0" applyNumberFormat="1" applyFont="1" applyFill="1" applyBorder="1" applyAlignment="1">
      <alignment vertical="center" wrapText="1"/>
    </xf>
    <xf numFmtId="0" fontId="22" fillId="18" borderId="10" xfId="0" applyFont="1" applyFill="1" applyBorder="1" applyAlignment="1">
      <alignment horizontal="left" vertical="top" wrapText="1"/>
    </xf>
    <xf numFmtId="49" fontId="60" fillId="18" borderId="10" xfId="0" applyNumberFormat="1" applyFont="1" applyFill="1" applyBorder="1" applyAlignment="1">
      <alignment horizontal="center" vertical="center"/>
    </xf>
    <xf numFmtId="49" fontId="60" fillId="18" borderId="10" xfId="0" applyNumberFormat="1" applyFont="1" applyFill="1" applyBorder="1" applyAlignment="1">
      <alignment horizontal="center" vertical="center" wrapText="1"/>
    </xf>
    <xf numFmtId="168" fontId="25" fillId="18" borderId="10" xfId="0" applyNumberFormat="1" applyFont="1" applyFill="1" applyBorder="1" applyAlignment="1">
      <alignment horizontal="center" vertical="center" wrapText="1"/>
    </xf>
    <xf numFmtId="3" fontId="25" fillId="18" borderId="10" xfId="0" applyNumberFormat="1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/>
    </xf>
    <xf numFmtId="167" fontId="25" fillId="18" borderId="10" xfId="24" applyNumberFormat="1" applyFont="1" applyFill="1" applyBorder="1" applyAlignment="1">
      <alignment horizontal="center" vertical="center"/>
    </xf>
    <xf numFmtId="0" fontId="26" fillId="18" borderId="0" xfId="29" applyFont="1" applyFill="1"/>
    <xf numFmtId="0" fontId="26" fillId="18" borderId="0" xfId="29" applyFont="1" applyFill="1" applyAlignment="1">
      <alignment horizontal="center"/>
    </xf>
    <xf numFmtId="0" fontId="22" fillId="17" borderId="12" xfId="0" applyFont="1" applyFill="1" applyBorder="1" applyAlignment="1">
      <alignment vertical="top" wrapText="1"/>
    </xf>
    <xf numFmtId="0" fontId="22" fillId="17" borderId="13" xfId="0" applyFont="1" applyFill="1" applyBorder="1" applyAlignment="1">
      <alignment vertical="top" wrapText="1"/>
    </xf>
    <xf numFmtId="0" fontId="22" fillId="17" borderId="17" xfId="0" applyFont="1" applyFill="1" applyBorder="1" applyAlignment="1">
      <alignment vertical="top" wrapText="1"/>
    </xf>
    <xf numFmtId="0" fontId="22" fillId="17" borderId="12" xfId="29" applyFont="1" applyFill="1" applyBorder="1" applyAlignment="1">
      <alignment wrapText="1"/>
    </xf>
    <xf numFmtId="0" fontId="22" fillId="17" borderId="13" xfId="29" applyFont="1" applyFill="1" applyBorder="1" applyAlignment="1">
      <alignment wrapText="1"/>
    </xf>
    <xf numFmtId="0" fontId="22" fillId="17" borderId="17" xfId="29" applyFont="1" applyFill="1" applyBorder="1" applyAlignment="1">
      <alignment wrapText="1"/>
    </xf>
    <xf numFmtId="0" fontId="26" fillId="17" borderId="10" xfId="0" applyFont="1" applyFill="1" applyBorder="1" applyAlignment="1">
      <alignment horizontal="center" vertical="top" wrapText="1"/>
    </xf>
    <xf numFmtId="0" fontId="0" fillId="17" borderId="13" xfId="0" applyFill="1" applyBorder="1" applyAlignment="1">
      <alignment vertical="top" wrapText="1"/>
    </xf>
    <xf numFmtId="0" fontId="0" fillId="17" borderId="17" xfId="0" applyFill="1" applyBorder="1" applyAlignment="1">
      <alignment vertical="top" wrapText="1"/>
    </xf>
    <xf numFmtId="0" fontId="25" fillId="17" borderId="11" xfId="29" applyFont="1" applyFill="1" applyBorder="1" applyAlignment="1">
      <alignment vertical="center"/>
    </xf>
    <xf numFmtId="0" fontId="26" fillId="17" borderId="11" xfId="29" applyFont="1" applyFill="1" applyBorder="1" applyAlignment="1">
      <alignment horizontal="center" vertical="center"/>
    </xf>
    <xf numFmtId="0" fontId="25" fillId="19" borderId="10" xfId="29" applyFont="1" applyFill="1" applyBorder="1" applyAlignment="1">
      <alignment vertical="center"/>
    </xf>
    <xf numFmtId="168" fontId="22" fillId="16" borderId="10" xfId="0" applyNumberFormat="1" applyFont="1" applyFill="1" applyBorder="1" applyAlignment="1">
      <alignment horizontal="center" vertical="center" wrapText="1"/>
    </xf>
    <xf numFmtId="168" fontId="22" fillId="16" borderId="12" xfId="0" applyNumberFormat="1" applyFont="1" applyFill="1" applyBorder="1" applyAlignment="1">
      <alignment horizontal="center" vertical="center" wrapText="1"/>
    </xf>
    <xf numFmtId="0" fontId="27" fillId="16" borderId="10" xfId="29" applyFont="1" applyFill="1" applyBorder="1" applyAlignment="1">
      <alignment vertical="center"/>
    </xf>
    <xf numFmtId="164" fontId="27" fillId="16" borderId="10" xfId="0" applyNumberFormat="1" applyFont="1" applyFill="1" applyBorder="1" applyAlignment="1">
      <alignment horizontal="center" vertical="center" wrapText="1" shrinkToFit="1"/>
    </xf>
    <xf numFmtId="170" fontId="27" fillId="16" borderId="10" xfId="29" applyNumberFormat="1" applyFont="1" applyFill="1" applyBorder="1" applyAlignment="1">
      <alignment vertical="center"/>
    </xf>
    <xf numFmtId="0" fontId="27" fillId="16" borderId="10" xfId="29" applyFont="1" applyFill="1" applyBorder="1" applyAlignment="1">
      <alignment horizontal="center" vertical="center"/>
    </xf>
    <xf numFmtId="168" fontId="27" fillId="16" borderId="10" xfId="29" applyNumberFormat="1" applyFont="1" applyFill="1" applyBorder="1" applyAlignment="1">
      <alignment horizontal="center" vertical="center"/>
    </xf>
    <xf numFmtId="171" fontId="27" fillId="16" borderId="10" xfId="29" applyNumberFormat="1" applyFont="1" applyFill="1" applyBorder="1" applyAlignment="1">
      <alignment vertical="center"/>
    </xf>
    <xf numFmtId="0" fontId="27" fillId="16" borderId="10" xfId="29" applyFont="1" applyFill="1" applyBorder="1" applyAlignment="1">
      <alignment vertical="top"/>
    </xf>
    <xf numFmtId="0" fontId="26" fillId="16" borderId="10" xfId="29" applyFont="1" applyFill="1" applyBorder="1"/>
    <xf numFmtId="0" fontId="26" fillId="16" borderId="10" xfId="29" applyFont="1" applyFill="1" applyBorder="1" applyAlignment="1">
      <alignment horizontal="center"/>
    </xf>
    <xf numFmtId="167" fontId="27" fillId="16" borderId="10" xfId="29" applyNumberFormat="1" applyFont="1" applyFill="1" applyBorder="1" applyAlignment="1">
      <alignment horizontal="center" vertical="center" shrinkToFit="1"/>
    </xf>
    <xf numFmtId="167" fontId="27" fillId="16" borderId="12" xfId="29" applyNumberFormat="1" applyFont="1" applyFill="1" applyBorder="1" applyAlignment="1">
      <alignment horizontal="center" vertical="center" shrinkToFit="1"/>
    </xf>
    <xf numFmtId="171" fontId="26" fillId="16" borderId="10" xfId="29" applyNumberFormat="1" applyFont="1" applyFill="1" applyBorder="1"/>
    <xf numFmtId="167" fontId="27" fillId="16" borderId="10" xfId="29" applyNumberFormat="1" applyFont="1" applyFill="1" applyBorder="1" applyAlignment="1">
      <alignment horizontal="center" vertical="center"/>
    </xf>
    <xf numFmtId="167" fontId="26" fillId="16" borderId="10" xfId="29" applyNumberFormat="1" applyFont="1" applyFill="1" applyBorder="1"/>
    <xf numFmtId="167" fontId="27" fillId="17" borderId="10" xfId="29" applyNumberFormat="1" applyFont="1" applyFill="1" applyBorder="1" applyAlignment="1">
      <alignment horizontal="center" vertical="center" wrapText="1"/>
    </xf>
    <xf numFmtId="168" fontId="22" fillId="17" borderId="10" xfId="0" applyNumberFormat="1" applyFont="1" applyFill="1" applyBorder="1" applyAlignment="1">
      <alignment horizontal="center" vertical="center" wrapText="1"/>
    </xf>
    <xf numFmtId="168" fontId="22" fillId="17" borderId="12" xfId="0" applyNumberFormat="1" applyFont="1" applyFill="1" applyBorder="1" applyAlignment="1">
      <alignment horizontal="center" vertical="center" wrapText="1"/>
    </xf>
    <xf numFmtId="0" fontId="26" fillId="18" borderId="0" xfId="0" applyFont="1" applyFill="1"/>
    <xf numFmtId="0" fontId="26" fillId="0" borderId="10" xfId="28" applyFont="1" applyFill="1" applyBorder="1" applyAlignment="1">
      <alignment horizontal="center" vertical="center" wrapText="1"/>
    </xf>
    <xf numFmtId="0" fontId="27" fillId="18" borderId="10" xfId="29" applyFont="1" applyFill="1" applyBorder="1" applyAlignment="1">
      <alignment horizontal="center"/>
    </xf>
    <xf numFmtId="0" fontId="27" fillId="18" borderId="10" xfId="28" applyFont="1" applyFill="1" applyBorder="1" applyAlignment="1">
      <alignment horizontal="justify" vertical="top" wrapText="1"/>
    </xf>
    <xf numFmtId="0" fontId="27" fillId="18" borderId="10" xfId="28" applyFont="1" applyFill="1" applyBorder="1" applyAlignment="1">
      <alignment horizontal="center" vertical="top" wrapText="1"/>
    </xf>
    <xf numFmtId="0" fontId="27" fillId="18" borderId="10" xfId="28" applyFont="1" applyFill="1" applyBorder="1" applyAlignment="1">
      <alignment horizontal="center" vertical="center" wrapText="1"/>
    </xf>
    <xf numFmtId="167" fontId="27" fillId="18" borderId="10" xfId="29" applyNumberFormat="1" applyFont="1" applyFill="1" applyBorder="1" applyAlignment="1">
      <alignment horizontal="center" vertical="center"/>
    </xf>
    <xf numFmtId="167" fontId="27" fillId="18" borderId="10" xfId="29" applyNumberFormat="1" applyFont="1" applyFill="1" applyBorder="1" applyAlignment="1">
      <alignment horizontal="center"/>
    </xf>
    <xf numFmtId="0" fontId="26" fillId="18" borderId="10" xfId="29" applyFont="1" applyFill="1" applyBorder="1" applyAlignment="1">
      <alignment vertical="center"/>
    </xf>
    <xf numFmtId="0" fontId="26" fillId="18" borderId="10" xfId="28" applyFont="1" applyFill="1" applyBorder="1" applyAlignment="1">
      <alignment horizontal="center" vertical="top" wrapText="1"/>
    </xf>
    <xf numFmtId="0" fontId="26" fillId="18" borderId="10" xfId="28" applyFont="1" applyFill="1" applyBorder="1" applyAlignment="1">
      <alignment horizontal="center" vertical="center" wrapText="1"/>
    </xf>
    <xf numFmtId="0" fontId="26" fillId="18" borderId="11" xfId="29" applyFont="1" applyFill="1" applyBorder="1" applyAlignment="1">
      <alignment vertical="center"/>
    </xf>
    <xf numFmtId="167" fontId="26" fillId="0" borderId="10" xfId="29" applyNumberFormat="1" applyFont="1" applyFill="1" applyBorder="1" applyAlignment="1">
      <alignment horizontal="center" vertical="center" wrapText="1"/>
    </xf>
    <xf numFmtId="167" fontId="26" fillId="18" borderId="10" xfId="28" applyNumberFormat="1" applyFont="1" applyFill="1" applyBorder="1" applyAlignment="1">
      <alignment horizontal="center" vertical="center" wrapText="1"/>
    </xf>
    <xf numFmtId="167" fontId="27" fillId="18" borderId="10" xfId="28" applyNumberFormat="1" applyFont="1" applyFill="1" applyBorder="1" applyAlignment="1">
      <alignment horizontal="center" vertical="center" wrapText="1"/>
    </xf>
    <xf numFmtId="0" fontId="26" fillId="17" borderId="10" xfId="29" applyFont="1" applyFill="1" applyBorder="1" applyAlignment="1">
      <alignment vertical="center"/>
    </xf>
    <xf numFmtId="0" fontId="27" fillId="17" borderId="10" xfId="29" applyFont="1" applyFill="1" applyBorder="1" applyAlignment="1">
      <alignment vertical="center"/>
    </xf>
    <xf numFmtId="0" fontId="27" fillId="17" borderId="10" xfId="29" applyFont="1" applyFill="1" applyBorder="1" applyAlignment="1">
      <alignment horizontal="center" vertical="center"/>
    </xf>
    <xf numFmtId="167" fontId="27" fillId="17" borderId="10" xfId="29" applyNumberFormat="1" applyFont="1" applyFill="1" applyBorder="1" applyAlignment="1">
      <alignment horizontal="center" vertical="center"/>
    </xf>
    <xf numFmtId="0" fontId="27" fillId="16" borderId="10" xfId="29" applyFont="1" applyFill="1" applyBorder="1" applyAlignment="1">
      <alignment horizontal="left" vertical="center"/>
    </xf>
    <xf numFmtId="0" fontId="26" fillId="16" borderId="0" xfId="29" applyFont="1" applyFill="1" applyAlignment="1">
      <alignment horizontal="center" vertical="center"/>
    </xf>
    <xf numFmtId="0" fontId="26" fillId="16" borderId="10" xfId="29" applyFont="1" applyFill="1" applyBorder="1" applyAlignment="1">
      <alignment horizontal="center" vertical="center"/>
    </xf>
    <xf numFmtId="0" fontId="26" fillId="16" borderId="10" xfId="29" applyFont="1" applyFill="1" applyBorder="1" applyAlignment="1">
      <alignment vertical="center"/>
    </xf>
    <xf numFmtId="167" fontId="27" fillId="16" borderId="12" xfId="29" applyNumberFormat="1" applyFont="1" applyFill="1" applyBorder="1" applyAlignment="1">
      <alignment horizontal="center" vertical="center"/>
    </xf>
    <xf numFmtId="0" fontId="26" fillId="18" borderId="10" xfId="29" applyFont="1" applyFill="1" applyBorder="1"/>
    <xf numFmtId="0" fontId="40" fillId="17" borderId="10" xfId="29" applyFont="1" applyFill="1" applyBorder="1" applyAlignment="1">
      <alignment vertical="top"/>
    </xf>
    <xf numFmtId="0" fontId="27" fillId="17" borderId="10" xfId="29" applyFont="1" applyFill="1" applyBorder="1" applyAlignment="1">
      <alignment horizontal="center" vertical="top" wrapText="1"/>
    </xf>
    <xf numFmtId="0" fontId="66" fillId="17" borderId="10" xfId="29" applyFont="1" applyFill="1" applyBorder="1"/>
    <xf numFmtId="167" fontId="40" fillId="17" borderId="10" xfId="29" applyNumberFormat="1" applyFont="1" applyFill="1" applyBorder="1" applyAlignment="1">
      <alignment horizontal="center" vertical="center"/>
    </xf>
    <xf numFmtId="0" fontId="26" fillId="18" borderId="0" xfId="29" applyFont="1" applyFill="1" applyBorder="1"/>
    <xf numFmtId="0" fontId="27" fillId="16" borderId="10" xfId="29" applyFont="1" applyFill="1" applyBorder="1" applyAlignment="1">
      <alignment horizontal="left" vertical="top"/>
    </xf>
    <xf numFmtId="1" fontId="26" fillId="16" borderId="12" xfId="29" applyNumberFormat="1" applyFont="1" applyFill="1" applyBorder="1" applyAlignment="1">
      <alignment horizontal="center" vertical="center"/>
    </xf>
    <xf numFmtId="0" fontId="26" fillId="16" borderId="12" xfId="29" applyFont="1" applyFill="1" applyBorder="1" applyAlignment="1">
      <alignment horizontal="center" vertical="center"/>
    </xf>
    <xf numFmtId="0" fontId="40" fillId="16" borderId="10" xfId="29" applyFont="1" applyFill="1" applyBorder="1" applyAlignment="1">
      <alignment vertical="top"/>
    </xf>
    <xf numFmtId="0" fontId="27" fillId="16" borderId="10" xfId="29" applyFont="1" applyFill="1" applyBorder="1" applyAlignment="1">
      <alignment horizontal="center" vertical="top" wrapText="1"/>
    </xf>
    <xf numFmtId="0" fontId="66" fillId="16" borderId="10" xfId="29" applyFont="1" applyFill="1" applyBorder="1"/>
    <xf numFmtId="167" fontId="40" fillId="16" borderId="10" xfId="29" applyNumberFormat="1" applyFont="1" applyFill="1" applyBorder="1" applyAlignment="1">
      <alignment horizontal="center" vertical="center"/>
    </xf>
    <xf numFmtId="0" fontId="25" fillId="18" borderId="10" xfId="29" applyNumberFormat="1" applyFont="1" applyFill="1" applyBorder="1" applyAlignment="1">
      <alignment horizontal="center" vertical="center" wrapText="1"/>
    </xf>
    <xf numFmtId="0" fontId="22" fillId="19" borderId="12" xfId="0" applyFont="1" applyFill="1" applyBorder="1" applyAlignment="1">
      <alignment horizontal="left" vertical="top" wrapText="1"/>
    </xf>
    <xf numFmtId="0" fontId="22" fillId="19" borderId="13" xfId="0" applyFont="1" applyFill="1" applyBorder="1" applyAlignment="1">
      <alignment horizontal="left" vertical="top" wrapText="1"/>
    </xf>
    <xf numFmtId="0" fontId="22" fillId="19" borderId="17" xfId="0" applyFont="1" applyFill="1" applyBorder="1" applyAlignment="1">
      <alignment horizontal="left" vertical="top" wrapText="1"/>
    </xf>
    <xf numFmtId="0" fontId="25" fillId="18" borderId="12" xfId="0" applyFont="1" applyFill="1" applyBorder="1" applyAlignment="1">
      <alignment horizontal="center" vertical="center" wrapText="1"/>
    </xf>
    <xf numFmtId="0" fontId="25" fillId="18" borderId="17" xfId="0" applyFont="1" applyFill="1" applyBorder="1" applyAlignment="1">
      <alignment horizontal="center" vertical="center" wrapText="1"/>
    </xf>
    <xf numFmtId="0" fontId="26" fillId="18" borderId="11" xfId="0" applyFont="1" applyFill="1" applyBorder="1" applyAlignment="1">
      <alignment horizontal="center" vertical="center" wrapText="1"/>
    </xf>
    <xf numFmtId="0" fontId="26" fillId="18" borderId="19" xfId="0" applyFont="1" applyFill="1" applyBorder="1" applyAlignment="1">
      <alignment horizontal="center" vertical="center" wrapText="1"/>
    </xf>
    <xf numFmtId="168" fontId="26" fillId="18" borderId="11" xfId="0" applyNumberFormat="1" applyFont="1" applyFill="1" applyBorder="1" applyAlignment="1">
      <alignment horizontal="center" vertical="center" wrapText="1"/>
    </xf>
    <xf numFmtId="168" fontId="26" fillId="18" borderId="19" xfId="0" applyNumberFormat="1" applyFont="1" applyFill="1" applyBorder="1" applyAlignment="1">
      <alignment horizontal="center" vertical="center" wrapText="1"/>
    </xf>
    <xf numFmtId="0" fontId="25" fillId="18" borderId="15" xfId="0" applyFont="1" applyFill="1" applyBorder="1" applyAlignment="1">
      <alignment horizontal="center" vertical="center" wrapText="1"/>
    </xf>
    <xf numFmtId="0" fontId="25" fillId="18" borderId="21" xfId="0" applyFont="1" applyFill="1" applyBorder="1" applyAlignment="1">
      <alignment horizontal="center" vertical="center" wrapText="1"/>
    </xf>
    <xf numFmtId="0" fontId="25" fillId="18" borderId="18" xfId="0" applyFont="1" applyFill="1" applyBorder="1" applyAlignment="1">
      <alignment horizontal="center" vertical="center" wrapText="1"/>
    </xf>
    <xf numFmtId="0" fontId="25" fillId="18" borderId="22" xfId="0" applyFont="1" applyFill="1" applyBorder="1" applyAlignment="1">
      <alignment horizontal="center" vertical="center" wrapText="1"/>
    </xf>
    <xf numFmtId="0" fontId="26" fillId="18" borderId="11" xfId="0" applyFont="1" applyFill="1" applyBorder="1" applyAlignment="1">
      <alignment horizontal="center" vertical="top" wrapText="1"/>
    </xf>
    <xf numFmtId="0" fontId="26" fillId="18" borderId="19" xfId="0" applyFont="1" applyFill="1" applyBorder="1" applyAlignment="1">
      <alignment horizontal="center" vertical="top" wrapText="1"/>
    </xf>
    <xf numFmtId="0" fontId="26" fillId="18" borderId="11" xfId="0" applyFont="1" applyFill="1" applyBorder="1" applyAlignment="1">
      <alignment horizontal="justify" vertical="top" wrapText="1"/>
    </xf>
    <xf numFmtId="0" fontId="26" fillId="18" borderId="19" xfId="0" applyFont="1" applyFill="1" applyBorder="1" applyAlignment="1">
      <alignment horizontal="justify" vertical="top" wrapText="1"/>
    </xf>
    <xf numFmtId="0" fontId="25" fillId="18" borderId="12" xfId="0" applyFont="1" applyFill="1" applyBorder="1" applyAlignment="1">
      <alignment horizontal="center" vertical="top" wrapText="1"/>
    </xf>
    <xf numFmtId="0" fontId="25" fillId="18" borderId="13" xfId="0" applyFont="1" applyFill="1" applyBorder="1" applyAlignment="1">
      <alignment horizontal="center" vertical="top" wrapText="1"/>
    </xf>
    <xf numFmtId="0" fontId="25" fillId="18" borderId="17" xfId="0" applyFont="1" applyFill="1" applyBorder="1" applyAlignment="1">
      <alignment horizontal="center" vertical="top" wrapText="1"/>
    </xf>
    <xf numFmtId="2" fontId="25" fillId="18" borderId="12" xfId="29" applyNumberFormat="1" applyFont="1" applyFill="1" applyBorder="1" applyAlignment="1">
      <alignment horizontal="center" vertical="top" wrapText="1"/>
    </xf>
    <xf numFmtId="2" fontId="25" fillId="18" borderId="13" xfId="29" applyNumberFormat="1" applyFont="1" applyFill="1" applyBorder="1" applyAlignment="1">
      <alignment horizontal="center" vertical="top" wrapText="1"/>
    </xf>
    <xf numFmtId="2" fontId="25" fillId="18" borderId="17" xfId="29" applyNumberFormat="1" applyFont="1" applyFill="1" applyBorder="1" applyAlignment="1">
      <alignment horizontal="center" vertical="top" wrapText="1"/>
    </xf>
    <xf numFmtId="0" fontId="25" fillId="18" borderId="13" xfId="0" applyFont="1" applyFill="1" applyBorder="1" applyAlignment="1">
      <alignment horizontal="center" vertical="center" wrapText="1"/>
    </xf>
    <xf numFmtId="169" fontId="26" fillId="18" borderId="12" xfId="0" applyNumberFormat="1" applyFont="1" applyFill="1" applyBorder="1" applyAlignment="1">
      <alignment horizontal="center" vertical="top" wrapText="1"/>
    </xf>
    <xf numFmtId="0" fontId="0" fillId="18" borderId="17" xfId="0" applyFill="1" applyBorder="1" applyAlignment="1">
      <alignment horizontal="center" vertical="top" wrapText="1"/>
    </xf>
    <xf numFmtId="0" fontId="27" fillId="19" borderId="10" xfId="29" applyFont="1" applyFill="1" applyBorder="1" applyAlignment="1">
      <alignment horizontal="left" vertical="top" wrapText="1"/>
    </xf>
    <xf numFmtId="0" fontId="25" fillId="18" borderId="11" xfId="0" applyFont="1" applyFill="1" applyBorder="1" applyAlignment="1">
      <alignment horizontal="center" vertical="center" wrapText="1"/>
    </xf>
    <xf numFmtId="0" fontId="25" fillId="18" borderId="19" xfId="0" applyFont="1" applyFill="1" applyBorder="1" applyAlignment="1">
      <alignment horizontal="center" vertical="center" wrapText="1"/>
    </xf>
    <xf numFmtId="0" fontId="27" fillId="19" borderId="12" xfId="29" applyFont="1" applyFill="1" applyBorder="1" applyAlignment="1">
      <alignment horizontal="left" vertical="top" wrapText="1"/>
    </xf>
    <xf numFmtId="0" fontId="27" fillId="19" borderId="13" xfId="29" applyFont="1" applyFill="1" applyBorder="1" applyAlignment="1">
      <alignment horizontal="left" vertical="top" wrapText="1"/>
    </xf>
    <xf numFmtId="0" fontId="27" fillId="19" borderId="17" xfId="29" applyFont="1" applyFill="1" applyBorder="1" applyAlignment="1">
      <alignment horizontal="left" vertical="top" wrapText="1"/>
    </xf>
    <xf numFmtId="0" fontId="26" fillId="18" borderId="11" xfId="29" applyFont="1" applyFill="1" applyBorder="1" applyAlignment="1">
      <alignment horizontal="center" vertical="center"/>
    </xf>
    <xf numFmtId="0" fontId="26" fillId="18" borderId="19" xfId="29" applyFont="1" applyFill="1" applyBorder="1" applyAlignment="1">
      <alignment horizontal="center" vertical="center"/>
    </xf>
    <xf numFmtId="0" fontId="58" fillId="18" borderId="11" xfId="0" applyFont="1" applyFill="1" applyBorder="1" applyAlignment="1">
      <alignment horizontal="center" vertical="center" wrapText="1"/>
    </xf>
    <xf numFmtId="0" fontId="58" fillId="18" borderId="19" xfId="0" applyFont="1" applyFill="1" applyBorder="1" applyAlignment="1">
      <alignment horizontal="center" vertical="center" wrapText="1"/>
    </xf>
    <xf numFmtId="0" fontId="27" fillId="19" borderId="12" xfId="0" applyFont="1" applyFill="1" applyBorder="1" applyAlignment="1">
      <alignment horizontal="left" vertical="center" wrapText="1"/>
    </xf>
    <xf numFmtId="0" fontId="27" fillId="19" borderId="13" xfId="0" applyFont="1" applyFill="1" applyBorder="1" applyAlignment="1">
      <alignment horizontal="left" vertical="center" wrapText="1"/>
    </xf>
    <xf numFmtId="0" fontId="27" fillId="19" borderId="17" xfId="0" applyFont="1" applyFill="1" applyBorder="1" applyAlignment="1">
      <alignment horizontal="left" vertical="center" wrapText="1"/>
    </xf>
    <xf numFmtId="0" fontId="25" fillId="18" borderId="11" xfId="0" applyFont="1" applyFill="1" applyBorder="1" applyAlignment="1">
      <alignment horizontal="justify" vertical="top" wrapText="1"/>
    </xf>
    <xf numFmtId="0" fontId="25" fillId="18" borderId="19" xfId="0" applyFont="1" applyFill="1" applyBorder="1" applyAlignment="1">
      <alignment horizontal="justify" vertical="top" wrapText="1"/>
    </xf>
    <xf numFmtId="0" fontId="58" fillId="18" borderId="12" xfId="0" applyFont="1" applyFill="1" applyBorder="1" applyAlignment="1">
      <alignment horizontal="center" vertical="center" wrapText="1"/>
    </xf>
    <xf numFmtId="0" fontId="58" fillId="18" borderId="13" xfId="0" applyFont="1" applyFill="1" applyBorder="1" applyAlignment="1">
      <alignment horizontal="center" vertical="center" wrapText="1"/>
    </xf>
    <xf numFmtId="0" fontId="58" fillId="18" borderId="17" xfId="0" applyFont="1" applyFill="1" applyBorder="1" applyAlignment="1">
      <alignment horizontal="center" vertical="center" wrapText="1"/>
    </xf>
    <xf numFmtId="168" fontId="26" fillId="18" borderId="11" xfId="0" applyNumberFormat="1" applyFont="1" applyFill="1" applyBorder="1" applyAlignment="1">
      <alignment horizontal="justify" vertical="top" wrapText="1"/>
    </xf>
    <xf numFmtId="168" fontId="26" fillId="18" borderId="19" xfId="0" applyNumberFormat="1" applyFont="1" applyFill="1" applyBorder="1" applyAlignment="1">
      <alignment horizontal="justify" vertical="top" wrapText="1"/>
    </xf>
    <xf numFmtId="0" fontId="58" fillId="18" borderId="11" xfId="0" applyFont="1" applyFill="1" applyBorder="1" applyAlignment="1">
      <alignment horizontal="justify" vertical="top" wrapText="1"/>
    </xf>
    <xf numFmtId="0" fontId="58" fillId="18" borderId="19" xfId="0" applyFont="1" applyFill="1" applyBorder="1" applyAlignment="1">
      <alignment horizontal="justify" vertical="top" wrapText="1"/>
    </xf>
    <xf numFmtId="0" fontId="25" fillId="18" borderId="11" xfId="29" applyFont="1" applyFill="1" applyBorder="1" applyAlignment="1">
      <alignment horizontal="center" vertical="center" wrapText="1"/>
    </xf>
    <xf numFmtId="0" fontId="25" fillId="18" borderId="19" xfId="29" applyFont="1" applyFill="1" applyBorder="1" applyAlignment="1">
      <alignment horizontal="center" vertical="center" wrapText="1"/>
    </xf>
    <xf numFmtId="0" fontId="34" fillId="18" borderId="0" xfId="29" applyFont="1" applyFill="1" applyBorder="1" applyAlignment="1">
      <alignment horizontal="center" wrapText="1"/>
    </xf>
    <xf numFmtId="0" fontId="23" fillId="18" borderId="10" xfId="29" applyFont="1" applyFill="1" applyBorder="1" applyAlignment="1">
      <alignment horizontal="center" vertical="center" wrapText="1"/>
    </xf>
    <xf numFmtId="0" fontId="36" fillId="18" borderId="0" xfId="29" applyFont="1" applyFill="1" applyBorder="1" applyAlignment="1">
      <alignment horizontal="center" wrapText="1"/>
    </xf>
    <xf numFmtId="0" fontId="23" fillId="18" borderId="12" xfId="29" applyFont="1" applyFill="1" applyBorder="1" applyAlignment="1">
      <alignment horizontal="center" vertical="center" wrapText="1"/>
    </xf>
    <xf numFmtId="0" fontId="32" fillId="18" borderId="0" xfId="29" applyFont="1" applyFill="1" applyBorder="1" applyAlignment="1">
      <alignment horizontal="center" wrapText="1"/>
    </xf>
    <xf numFmtId="167" fontId="26" fillId="18" borderId="12" xfId="0" applyNumberFormat="1" applyFont="1" applyFill="1" applyBorder="1" applyAlignment="1">
      <alignment horizontal="center" vertical="center" wrapText="1"/>
    </xf>
    <xf numFmtId="167" fontId="26" fillId="18" borderId="13" xfId="0" applyNumberFormat="1" applyFont="1" applyFill="1" applyBorder="1" applyAlignment="1">
      <alignment horizontal="center" vertical="center" wrapText="1"/>
    </xf>
    <xf numFmtId="167" fontId="26" fillId="18" borderId="17" xfId="0" applyNumberFormat="1" applyFont="1" applyFill="1" applyBorder="1" applyAlignment="1">
      <alignment horizontal="center" vertical="center" wrapText="1"/>
    </xf>
    <xf numFmtId="0" fontId="23" fillId="18" borderId="21" xfId="29" applyFont="1" applyFill="1" applyBorder="1" applyAlignment="1">
      <alignment horizontal="center" vertical="center" wrapText="1"/>
    </xf>
    <xf numFmtId="0" fontId="23" fillId="18" borderId="19" xfId="29" applyFont="1" applyFill="1" applyBorder="1" applyAlignment="1">
      <alignment horizontal="center" vertical="center" wrapText="1"/>
    </xf>
    <xf numFmtId="0" fontId="23" fillId="18" borderId="15" xfId="29" applyFont="1" applyFill="1" applyBorder="1" applyAlignment="1">
      <alignment horizontal="center" vertical="center" wrapText="1"/>
    </xf>
    <xf numFmtId="0" fontId="23" fillId="18" borderId="14" xfId="29" applyFont="1" applyFill="1" applyBorder="1" applyAlignment="1">
      <alignment horizontal="center" vertical="center" wrapText="1"/>
    </xf>
    <xf numFmtId="0" fontId="26" fillId="18" borderId="12" xfId="0" applyFont="1" applyFill="1" applyBorder="1" applyAlignment="1">
      <alignment horizontal="center" vertical="top" wrapText="1"/>
    </xf>
    <xf numFmtId="0" fontId="26" fillId="18" borderId="17" xfId="0" applyFont="1" applyFill="1" applyBorder="1" applyAlignment="1">
      <alignment horizontal="center" vertical="top" wrapText="1"/>
    </xf>
    <xf numFmtId="0" fontId="26" fillId="18" borderId="13" xfId="0" applyFont="1" applyFill="1" applyBorder="1" applyAlignment="1">
      <alignment horizontal="center" vertical="top" wrapText="1"/>
    </xf>
    <xf numFmtId="0" fontId="26" fillId="18" borderId="12" xfId="29" applyFont="1" applyFill="1" applyBorder="1" applyAlignment="1">
      <alignment horizontal="center" vertical="center"/>
    </xf>
    <xf numFmtId="0" fontId="26" fillId="18" borderId="13" xfId="29" applyFont="1" applyFill="1" applyBorder="1" applyAlignment="1">
      <alignment horizontal="center" vertical="center"/>
    </xf>
    <xf numFmtId="0" fontId="26" fillId="18" borderId="17" xfId="29" applyFont="1" applyFill="1" applyBorder="1" applyAlignment="1">
      <alignment horizontal="center" vertical="center"/>
    </xf>
    <xf numFmtId="0" fontId="26" fillId="18" borderId="12" xfId="0" applyFont="1" applyFill="1" applyBorder="1" applyAlignment="1">
      <alignment horizontal="center" vertical="center" wrapText="1"/>
    </xf>
    <xf numFmtId="0" fontId="26" fillId="18" borderId="13" xfId="0" applyFont="1" applyFill="1" applyBorder="1" applyAlignment="1">
      <alignment horizontal="center" vertical="center" wrapText="1"/>
    </xf>
    <xf numFmtId="0" fontId="26" fillId="18" borderId="17" xfId="0" applyFont="1" applyFill="1" applyBorder="1" applyAlignment="1">
      <alignment horizontal="center" vertical="center" wrapText="1"/>
    </xf>
    <xf numFmtId="1" fontId="26" fillId="18" borderId="12" xfId="29" applyNumberFormat="1" applyFont="1" applyFill="1" applyBorder="1" applyAlignment="1">
      <alignment horizontal="center" vertical="center"/>
    </xf>
    <xf numFmtId="1" fontId="26" fillId="18" borderId="13" xfId="29" applyNumberFormat="1" applyFont="1" applyFill="1" applyBorder="1" applyAlignment="1">
      <alignment horizontal="center" vertical="center"/>
    </xf>
    <xf numFmtId="1" fontId="26" fillId="18" borderId="17" xfId="29" applyNumberFormat="1" applyFont="1" applyFill="1" applyBorder="1" applyAlignment="1">
      <alignment horizontal="center" vertical="center"/>
    </xf>
    <xf numFmtId="167" fontId="25" fillId="18" borderId="10" xfId="0" applyNumberFormat="1" applyFont="1" applyFill="1" applyBorder="1" applyAlignment="1">
      <alignment horizontal="center" vertical="center" wrapText="1"/>
    </xf>
    <xf numFmtId="0" fontId="39" fillId="18" borderId="10" xfId="0" applyFont="1" applyFill="1" applyBorder="1"/>
    <xf numFmtId="0" fontId="26" fillId="18" borderId="10" xfId="0" applyFont="1" applyFill="1" applyBorder="1" applyAlignment="1">
      <alignment horizontal="center" vertical="center" wrapText="1"/>
    </xf>
    <xf numFmtId="0" fontId="25" fillId="18" borderId="10" xfId="0" applyFont="1" applyFill="1" applyBorder="1" applyAlignment="1">
      <alignment horizontal="left" vertical="center" wrapText="1"/>
    </xf>
    <xf numFmtId="0" fontId="25" fillId="18" borderId="10" xfId="0" applyFont="1" applyFill="1" applyBorder="1" applyAlignment="1">
      <alignment horizontal="center" vertical="center" wrapText="1"/>
    </xf>
    <xf numFmtId="0" fontId="26" fillId="18" borderId="10" xfId="0" applyFont="1" applyFill="1" applyBorder="1" applyAlignment="1">
      <alignment horizontal="left" vertical="center" wrapText="1"/>
    </xf>
    <xf numFmtId="0" fontId="26" fillId="18" borderId="16" xfId="0" applyFont="1" applyFill="1" applyBorder="1" applyAlignment="1">
      <alignment horizontal="center" vertical="top" wrapText="1"/>
    </xf>
    <xf numFmtId="0" fontId="58" fillId="18" borderId="11" xfId="23" applyFont="1" applyFill="1" applyBorder="1" applyAlignment="1">
      <alignment horizontal="center" vertical="center" wrapText="1"/>
    </xf>
    <xf numFmtId="0" fontId="58" fillId="18" borderId="19" xfId="23" applyFont="1" applyFill="1" applyBorder="1" applyAlignment="1">
      <alignment horizontal="center" vertical="center" wrapText="1"/>
    </xf>
    <xf numFmtId="0" fontId="58" fillId="18" borderId="15" xfId="0" applyFont="1" applyFill="1" applyBorder="1" applyAlignment="1">
      <alignment horizontal="center" vertical="center" wrapText="1"/>
    </xf>
    <xf numFmtId="0" fontId="58" fillId="18" borderId="21" xfId="0" applyFont="1" applyFill="1" applyBorder="1" applyAlignment="1">
      <alignment horizontal="center" vertical="center" wrapText="1"/>
    </xf>
    <xf numFmtId="0" fontId="58" fillId="18" borderId="18" xfId="0" applyFont="1" applyFill="1" applyBorder="1" applyAlignment="1">
      <alignment horizontal="center" vertical="center" wrapText="1"/>
    </xf>
    <xf numFmtId="0" fontId="58" fillId="18" borderId="22" xfId="0" applyFont="1" applyFill="1" applyBorder="1" applyAlignment="1">
      <alignment horizontal="center" vertical="center" wrapText="1"/>
    </xf>
    <xf numFmtId="0" fontId="22" fillId="17" borderId="12" xfId="29" applyFont="1" applyFill="1" applyBorder="1" applyAlignment="1">
      <alignment horizontal="left" vertical="top" wrapText="1"/>
    </xf>
    <xf numFmtId="0" fontId="22" fillId="17" borderId="13" xfId="29" applyFont="1" applyFill="1" applyBorder="1" applyAlignment="1">
      <alignment horizontal="left" vertical="top" wrapText="1"/>
    </xf>
    <xf numFmtId="0" fontId="39" fillId="18" borderId="19" xfId="0" applyFont="1" applyFill="1" applyBorder="1" applyAlignment="1">
      <alignment horizontal="center" vertical="center" wrapText="1"/>
    </xf>
    <xf numFmtId="0" fontId="58" fillId="18" borderId="11" xfId="0" applyFont="1" applyFill="1" applyBorder="1" applyAlignment="1">
      <alignment horizontal="left" vertical="center" wrapText="1"/>
    </xf>
    <xf numFmtId="0" fontId="0" fillId="18" borderId="19" xfId="0" applyFill="1" applyBorder="1" applyAlignment="1">
      <alignment horizontal="left" vertical="center" wrapText="1"/>
    </xf>
    <xf numFmtId="0" fontId="0" fillId="18" borderId="19" xfId="0" applyFill="1" applyBorder="1" applyAlignment="1">
      <alignment horizontal="center" vertical="center" wrapText="1"/>
    </xf>
    <xf numFmtId="0" fontId="58" fillId="18" borderId="11" xfId="0" applyFont="1" applyFill="1" applyBorder="1" applyAlignment="1">
      <alignment horizontal="left" vertical="top" wrapText="1"/>
    </xf>
    <xf numFmtId="0" fontId="58" fillId="18" borderId="19" xfId="0" applyFont="1" applyFill="1" applyBorder="1" applyAlignment="1">
      <alignment horizontal="left" vertical="top" wrapText="1"/>
    </xf>
    <xf numFmtId="0" fontId="26" fillId="18" borderId="10" xfId="27" applyFont="1" applyFill="1" applyBorder="1" applyAlignment="1">
      <alignment horizontal="center" vertical="center" wrapText="1"/>
    </xf>
    <xf numFmtId="0" fontId="26" fillId="18" borderId="10" xfId="29" applyFont="1" applyFill="1" applyBorder="1" applyAlignment="1">
      <alignment horizontal="center" vertical="center" wrapText="1"/>
    </xf>
    <xf numFmtId="0" fontId="25" fillId="18" borderId="10" xfId="27" applyFont="1" applyFill="1" applyBorder="1" applyAlignment="1">
      <alignment horizontal="center" vertical="center" wrapText="1"/>
    </xf>
    <xf numFmtId="0" fontId="46" fillId="18" borderId="10" xfId="27" applyFont="1" applyFill="1" applyBorder="1" applyAlignment="1">
      <alignment horizontal="center" vertical="center" wrapText="1"/>
    </xf>
    <xf numFmtId="0" fontId="26" fillId="18" borderId="10" xfId="27" applyFont="1" applyFill="1" applyBorder="1" applyAlignment="1">
      <alignment horizontal="justify" vertical="top" wrapText="1"/>
    </xf>
    <xf numFmtId="0" fontId="22" fillId="17" borderId="12" xfId="0" applyFont="1" applyFill="1" applyBorder="1" applyAlignment="1">
      <alignment horizontal="left" vertical="top" wrapText="1"/>
    </xf>
    <xf numFmtId="0" fontId="22" fillId="17" borderId="13" xfId="0" applyFont="1" applyFill="1" applyBorder="1" applyAlignment="1">
      <alignment horizontal="left" vertical="top" wrapText="1"/>
    </xf>
    <xf numFmtId="0" fontId="58" fillId="18" borderId="19" xfId="0" applyFont="1" applyFill="1" applyBorder="1" applyAlignment="1">
      <alignment horizontal="left" vertical="center" wrapText="1"/>
    </xf>
    <xf numFmtId="0" fontId="25" fillId="18" borderId="10" xfId="0" applyFont="1" applyFill="1" applyBorder="1" applyAlignment="1">
      <alignment horizontal="center" vertical="center"/>
    </xf>
    <xf numFmtId="0" fontId="58" fillId="18" borderId="11" xfId="0" applyFont="1" applyFill="1" applyBorder="1" applyAlignment="1">
      <alignment horizontal="center" vertical="center"/>
    </xf>
    <xf numFmtId="0" fontId="58" fillId="18" borderId="19" xfId="0" applyFont="1" applyFill="1" applyBorder="1" applyAlignment="1">
      <alignment horizontal="center" vertical="center"/>
    </xf>
    <xf numFmtId="0" fontId="22" fillId="17" borderId="12" xfId="29" applyFont="1" applyFill="1" applyBorder="1" applyAlignment="1">
      <alignment horizontal="left"/>
    </xf>
    <xf numFmtId="0" fontId="22" fillId="17" borderId="13" xfId="29" applyFont="1" applyFill="1" applyBorder="1" applyAlignment="1">
      <alignment horizontal="left"/>
    </xf>
    <xf numFmtId="0" fontId="22" fillId="17" borderId="10" xfId="29" applyFont="1" applyFill="1" applyBorder="1" applyAlignment="1">
      <alignment horizontal="left" wrapText="1"/>
    </xf>
    <xf numFmtId="0" fontId="22" fillId="17" borderId="12" xfId="29" applyFont="1" applyFill="1" applyBorder="1" applyAlignment="1">
      <alignment horizontal="left" wrapText="1"/>
    </xf>
    <xf numFmtId="0" fontId="25" fillId="18" borderId="12" xfId="0" applyNumberFormat="1" applyFont="1" applyFill="1" applyBorder="1" applyAlignment="1">
      <alignment horizontal="center" vertical="center" wrapText="1"/>
    </xf>
    <xf numFmtId="0" fontId="25" fillId="18" borderId="13" xfId="0" applyNumberFormat="1" applyFont="1" applyFill="1" applyBorder="1" applyAlignment="1">
      <alignment horizontal="center" vertical="center" wrapText="1"/>
    </xf>
    <xf numFmtId="0" fontId="25" fillId="18" borderId="17" xfId="0" applyNumberFormat="1" applyFont="1" applyFill="1" applyBorder="1" applyAlignment="1">
      <alignment horizontal="center" vertical="center" wrapText="1"/>
    </xf>
    <xf numFmtId="0" fontId="25" fillId="18" borderId="10" xfId="27" applyFont="1" applyFill="1" applyBorder="1" applyAlignment="1">
      <alignment horizontal="center" vertical="top" wrapText="1"/>
    </xf>
    <xf numFmtId="0" fontId="46" fillId="18" borderId="10" xfId="27" applyFont="1" applyFill="1" applyBorder="1" applyAlignment="1">
      <alignment horizontal="center" vertical="top" wrapText="1"/>
    </xf>
    <xf numFmtId="0" fontId="26" fillId="18" borderId="11" xfId="23" applyFont="1" applyFill="1" applyBorder="1" applyAlignment="1">
      <alignment horizontal="center" vertical="center" wrapText="1"/>
    </xf>
    <xf numFmtId="0" fontId="26" fillId="18" borderId="19" xfId="23" applyFont="1" applyFill="1" applyBorder="1" applyAlignment="1">
      <alignment horizontal="center" vertical="center" wrapText="1"/>
    </xf>
    <xf numFmtId="0" fontId="58" fillId="18" borderId="11" xfId="23" applyFont="1" applyFill="1" applyBorder="1" applyAlignment="1">
      <alignment horizontal="justify" vertical="top" wrapText="1"/>
    </xf>
    <xf numFmtId="0" fontId="58" fillId="18" borderId="19" xfId="23" applyFont="1" applyFill="1" applyBorder="1" applyAlignment="1">
      <alignment horizontal="justify" vertical="top" wrapText="1"/>
    </xf>
    <xf numFmtId="0" fontId="58" fillId="18" borderId="11" xfId="29" applyFont="1" applyFill="1" applyBorder="1" applyAlignment="1">
      <alignment horizontal="center" vertical="center"/>
    </xf>
    <xf numFmtId="0" fontId="58" fillId="18" borderId="19" xfId="29" applyFont="1" applyFill="1" applyBorder="1" applyAlignment="1">
      <alignment horizontal="center" vertical="center"/>
    </xf>
    <xf numFmtId="0" fontId="22" fillId="17" borderId="12" xfId="0" applyFont="1" applyFill="1" applyBorder="1" applyAlignment="1">
      <alignment horizontal="left" vertical="top"/>
    </xf>
    <xf numFmtId="0" fontId="22" fillId="17" borderId="13" xfId="0" applyFont="1" applyFill="1" applyBorder="1" applyAlignment="1">
      <alignment horizontal="left" vertical="top"/>
    </xf>
    <xf numFmtId="0" fontId="58" fillId="18" borderId="10" xfId="0" applyFont="1" applyFill="1" applyBorder="1" applyAlignment="1">
      <alignment horizontal="center" vertical="center" wrapText="1"/>
    </xf>
    <xf numFmtId="3" fontId="26" fillId="18" borderId="11" xfId="29" applyNumberFormat="1" applyFont="1" applyFill="1" applyBorder="1" applyAlignment="1">
      <alignment horizontal="center" vertical="center" wrapText="1"/>
    </xf>
    <xf numFmtId="3" fontId="26" fillId="18" borderId="19" xfId="29" applyNumberFormat="1" applyFont="1" applyFill="1" applyBorder="1" applyAlignment="1">
      <alignment horizontal="center" vertical="center" wrapText="1"/>
    </xf>
    <xf numFmtId="0" fontId="22" fillId="17" borderId="12" xfId="29" applyFont="1" applyFill="1" applyBorder="1" applyAlignment="1">
      <alignment horizontal="left" vertical="top"/>
    </xf>
    <xf numFmtId="0" fontId="22" fillId="17" borderId="13" xfId="29" applyFont="1" applyFill="1" applyBorder="1" applyAlignment="1">
      <alignment horizontal="left" vertical="top"/>
    </xf>
    <xf numFmtId="0" fontId="22" fillId="18" borderId="11" xfId="0" applyFont="1" applyFill="1" applyBorder="1" applyAlignment="1">
      <alignment horizontal="center" vertical="center" wrapText="1"/>
    </xf>
    <xf numFmtId="0" fontId="22" fillId="18" borderId="19" xfId="0" applyFont="1" applyFill="1" applyBorder="1" applyAlignment="1">
      <alignment horizontal="center" vertical="center" wrapText="1"/>
    </xf>
    <xf numFmtId="0" fontId="23" fillId="18" borderId="11" xfId="29" applyFont="1" applyFill="1" applyBorder="1" applyAlignment="1">
      <alignment horizontal="center" vertical="center" wrapText="1"/>
    </xf>
    <xf numFmtId="0" fontId="23" fillId="18" borderId="16" xfId="29" applyFont="1" applyFill="1" applyBorder="1" applyAlignment="1">
      <alignment horizontal="center" vertical="center" wrapText="1"/>
    </xf>
    <xf numFmtId="0" fontId="22" fillId="18" borderId="10" xfId="0" applyFont="1" applyFill="1" applyBorder="1" applyAlignment="1">
      <alignment horizontal="center" vertical="center"/>
    </xf>
    <xf numFmtId="0" fontId="22" fillId="18" borderId="10" xfId="0" applyFont="1" applyFill="1" applyBorder="1" applyAlignment="1">
      <alignment horizontal="center" vertical="top"/>
    </xf>
    <xf numFmtId="0" fontId="22" fillId="18" borderId="0" xfId="29" applyFont="1" applyFill="1" applyBorder="1" applyAlignment="1">
      <alignment horizontal="center" wrapText="1"/>
    </xf>
    <xf numFmtId="0" fontId="25" fillId="18" borderId="12" xfId="0" applyFont="1" applyFill="1" applyBorder="1" applyAlignment="1">
      <alignment horizontal="center" vertical="center"/>
    </xf>
    <xf numFmtId="0" fontId="25" fillId="18" borderId="13" xfId="0" applyFont="1" applyFill="1" applyBorder="1" applyAlignment="1">
      <alignment horizontal="center" vertical="center"/>
    </xf>
    <xf numFmtId="0" fontId="25" fillId="18" borderId="17" xfId="0" applyFont="1" applyFill="1" applyBorder="1" applyAlignment="1">
      <alignment horizontal="center" vertical="center"/>
    </xf>
    <xf numFmtId="0" fontId="27" fillId="19" borderId="12" xfId="29" applyFont="1" applyFill="1" applyBorder="1" applyAlignment="1">
      <alignment horizontal="left" vertical="top"/>
    </xf>
    <xf numFmtId="0" fontId="27" fillId="19" borderId="13" xfId="29" applyFont="1" applyFill="1" applyBorder="1" applyAlignment="1">
      <alignment horizontal="left" vertical="top"/>
    </xf>
    <xf numFmtId="0" fontId="27" fillId="19" borderId="17" xfId="29" applyFont="1" applyFill="1" applyBorder="1" applyAlignment="1">
      <alignment horizontal="left" vertical="top"/>
    </xf>
    <xf numFmtId="0" fontId="57" fillId="18" borderId="11" xfId="0" applyFont="1" applyFill="1" applyBorder="1" applyAlignment="1">
      <alignment horizontal="center" vertical="center" wrapText="1"/>
    </xf>
    <xf numFmtId="0" fontId="57" fillId="18" borderId="19" xfId="0" applyFont="1" applyFill="1" applyBorder="1" applyAlignment="1">
      <alignment horizontal="center" vertical="center" wrapText="1"/>
    </xf>
    <xf numFmtId="0" fontId="22" fillId="17" borderId="12" xfId="0" applyFont="1" applyFill="1" applyBorder="1" applyAlignment="1">
      <alignment horizontal="left" vertical="top" wrapText="1" readingOrder="1"/>
    </xf>
    <xf numFmtId="0" fontId="22" fillId="17" borderId="13" xfId="0" applyFont="1" applyFill="1" applyBorder="1" applyAlignment="1">
      <alignment horizontal="left" vertical="top" wrapText="1" readingOrder="1"/>
    </xf>
    <xf numFmtId="0" fontId="22" fillId="17" borderId="17" xfId="0" applyFont="1" applyFill="1" applyBorder="1" applyAlignment="1">
      <alignment horizontal="left" vertical="top" wrapText="1" readingOrder="1"/>
    </xf>
    <xf numFmtId="0" fontId="27" fillId="17" borderId="12" xfId="29" applyFont="1" applyFill="1" applyBorder="1" applyAlignment="1">
      <alignment horizontal="left" vertical="top" wrapText="1"/>
    </xf>
    <xf numFmtId="0" fontId="27" fillId="17" borderId="13" xfId="29" applyFont="1" applyFill="1" applyBorder="1" applyAlignment="1">
      <alignment horizontal="left" vertical="top" wrapText="1"/>
    </xf>
    <xf numFmtId="0" fontId="27" fillId="17" borderId="17" xfId="29" applyFont="1" applyFill="1" applyBorder="1" applyAlignment="1">
      <alignment horizontal="left" vertical="top" wrapText="1"/>
    </xf>
    <xf numFmtId="167" fontId="26" fillId="18" borderId="12" xfId="28" applyNumberFormat="1" applyFont="1" applyFill="1" applyBorder="1" applyAlignment="1">
      <alignment horizontal="center" vertical="center" wrapText="1"/>
    </xf>
    <xf numFmtId="167" fontId="26" fillId="18" borderId="13" xfId="28" applyNumberFormat="1" applyFont="1" applyFill="1" applyBorder="1" applyAlignment="1">
      <alignment horizontal="center" vertical="center" wrapText="1"/>
    </xf>
    <xf numFmtId="167" fontId="26" fillId="18" borderId="17" xfId="28" applyNumberFormat="1" applyFont="1" applyFill="1" applyBorder="1" applyAlignment="1">
      <alignment horizontal="center" vertical="center" wrapText="1"/>
    </xf>
    <xf numFmtId="0" fontId="22" fillId="19" borderId="12" xfId="29" applyFont="1" applyFill="1" applyBorder="1" applyAlignment="1">
      <alignment vertical="top" wrapText="1"/>
    </xf>
    <xf numFmtId="0" fontId="22" fillId="19" borderId="13" xfId="29" applyFont="1" applyFill="1" applyBorder="1" applyAlignment="1">
      <alignment vertical="top" wrapText="1"/>
    </xf>
    <xf numFmtId="167" fontId="25" fillId="18" borderId="12" xfId="0" applyNumberFormat="1" applyFont="1" applyFill="1" applyBorder="1" applyAlignment="1">
      <alignment horizontal="center" vertical="center" wrapText="1"/>
    </xf>
    <xf numFmtId="167" fontId="25" fillId="18" borderId="13" xfId="0" applyNumberFormat="1" applyFont="1" applyFill="1" applyBorder="1" applyAlignment="1">
      <alignment horizontal="center" vertical="center" wrapText="1"/>
    </xf>
    <xf numFmtId="167" fontId="25" fillId="18" borderId="17" xfId="0" applyNumberFormat="1" applyFont="1" applyFill="1" applyBorder="1" applyAlignment="1">
      <alignment horizontal="center" vertical="center" wrapText="1"/>
    </xf>
    <xf numFmtId="0" fontId="57" fillId="18" borderId="11" xfId="0" applyFont="1" applyFill="1" applyBorder="1" applyAlignment="1">
      <alignment horizontal="left" vertical="top" wrapText="1"/>
    </xf>
    <xf numFmtId="0" fontId="57" fillId="18" borderId="19" xfId="0" applyFont="1" applyFill="1" applyBorder="1" applyAlignment="1">
      <alignment horizontal="left" vertical="top" wrapText="1"/>
    </xf>
    <xf numFmtId="0" fontId="57" fillId="18" borderId="11" xfId="0" applyFont="1" applyFill="1" applyBorder="1" applyAlignment="1">
      <alignment horizontal="justify" vertical="top" wrapText="1"/>
    </xf>
    <xf numFmtId="0" fontId="57" fillId="18" borderId="19" xfId="0" applyFont="1" applyFill="1" applyBorder="1" applyAlignment="1">
      <alignment horizontal="justify" vertical="top" wrapText="1"/>
    </xf>
    <xf numFmtId="0" fontId="57" fillId="18" borderId="11" xfId="29" applyFont="1" applyFill="1" applyBorder="1" applyAlignment="1">
      <alignment horizontal="center" vertical="center" wrapText="1"/>
    </xf>
    <xf numFmtId="0" fontId="57" fillId="18" borderId="19" xfId="29" applyFont="1" applyFill="1" applyBorder="1" applyAlignment="1">
      <alignment horizontal="center" vertical="center" wrapText="1"/>
    </xf>
    <xf numFmtId="164" fontId="26" fillId="18" borderId="11" xfId="0" applyNumberFormat="1" applyFont="1" applyFill="1" applyBorder="1" applyAlignment="1">
      <alignment horizontal="center" vertical="center" wrapText="1" shrinkToFit="1"/>
    </xf>
    <xf numFmtId="164" fontId="26" fillId="18" borderId="19" xfId="0" applyNumberFormat="1" applyFont="1" applyFill="1" applyBorder="1" applyAlignment="1">
      <alignment horizontal="center" vertical="center" wrapText="1" shrinkToFit="1"/>
    </xf>
    <xf numFmtId="0" fontId="27" fillId="19" borderId="12" xfId="0" applyFont="1" applyFill="1" applyBorder="1" applyAlignment="1">
      <alignment horizontal="left" vertical="top" wrapText="1"/>
    </xf>
    <xf numFmtId="0" fontId="27" fillId="19" borderId="13" xfId="0" applyFont="1" applyFill="1" applyBorder="1" applyAlignment="1">
      <alignment horizontal="left" vertical="top" wrapText="1"/>
    </xf>
    <xf numFmtId="0" fontId="27" fillId="19" borderId="17" xfId="0" applyFont="1" applyFill="1" applyBorder="1" applyAlignment="1">
      <alignment horizontal="left" vertical="top" wrapText="1"/>
    </xf>
    <xf numFmtId="0" fontId="39" fillId="18" borderId="13" xfId="0" applyFont="1" applyFill="1" applyBorder="1" applyAlignment="1">
      <alignment horizontal="center" vertical="center" wrapText="1"/>
    </xf>
    <xf numFmtId="0" fontId="39" fillId="18" borderId="17" xfId="0" applyFont="1" applyFill="1" applyBorder="1" applyAlignment="1">
      <alignment horizontal="center" vertical="center" wrapText="1"/>
    </xf>
    <xf numFmtId="0" fontId="23" fillId="18" borderId="13" xfId="29" applyFont="1" applyFill="1" applyBorder="1" applyAlignment="1">
      <alignment horizontal="center" vertical="center" wrapText="1"/>
    </xf>
    <xf numFmtId="0" fontId="23" fillId="18" borderId="17" xfId="29" applyFont="1" applyFill="1" applyBorder="1" applyAlignment="1">
      <alignment horizontal="center" vertical="center" wrapText="1"/>
    </xf>
  </cellXfs>
  <cellStyles count="38">
    <cellStyle name="S4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Денежный 2" xfId="11"/>
    <cellStyle name="Заголовок 1" xfId="12" builtinId="16" customBuiltin="1"/>
    <cellStyle name="Заголовок 2" xfId="13" builtinId="17" customBuiltin="1"/>
    <cellStyle name="Заголовок 3" xfId="14" builtinId="18" customBuiltin="1"/>
    <cellStyle name="Заголовок 4" xfId="15" builtinId="19" customBuiltin="1"/>
    <cellStyle name="Итог" xfId="16" builtinId="25" customBuiltin="1"/>
    <cellStyle name="КАНДАГАЧ тел3-33-96" xfId="17"/>
    <cellStyle name="КАНДАГАЧ тел3-33-96 2" xfId="18"/>
    <cellStyle name="КАНДАГАЧ тел3-33-96 2 2" xfId="19"/>
    <cellStyle name="Контрольная ячейка" xfId="20" builtinId="23" customBuiltin="1"/>
    <cellStyle name="Название" xfId="21" builtinId="15" customBuiltin="1"/>
    <cellStyle name="Нейтральный" xfId="22" builtinId="28" customBuiltin="1"/>
    <cellStyle name="Обычный" xfId="0" builtinId="0"/>
    <cellStyle name="Обычный 2" xfId="23"/>
    <cellStyle name="Обычный 3" xfId="24"/>
    <cellStyle name="Обычный 4" xfId="25"/>
    <cellStyle name="Обычный 5" xfId="26"/>
    <cellStyle name="Обычный 6" xfId="27"/>
    <cellStyle name="Обычный 7" xfId="28"/>
    <cellStyle name="Обычный_Пути достижения_20.07.2010" xfId="29"/>
    <cellStyle name="Плохой" xfId="30" builtinId="27" customBuiltin="1"/>
    <cellStyle name="Пояснение" xfId="31" builtinId="53" customBuiltin="1"/>
    <cellStyle name="Примечание" xfId="32" builtinId="10" customBuiltin="1"/>
    <cellStyle name="Связанная ячейка" xfId="33" builtinId="24" customBuiltin="1"/>
    <cellStyle name="Стиль 1" xfId="34"/>
    <cellStyle name="Текст предупреждения" xfId="35" builtinId="11" customBuiltin="1"/>
    <cellStyle name="Финансовый" xfId="36" builtinId="3"/>
    <cellStyle name="Хороший" xfId="3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P263"/>
  <sheetViews>
    <sheetView view="pageBreakPreview" topLeftCell="A190" zoomScale="85" zoomScaleNormal="60" zoomScaleSheetLayoutView="85" zoomScalePageLayoutView="60" workbookViewId="0">
      <selection activeCell="G245" sqref="G245:K245"/>
    </sheetView>
  </sheetViews>
  <sheetFormatPr defaultColWidth="12.7109375" defaultRowHeight="11.25" x14ac:dyDescent="0.2"/>
  <cols>
    <col min="1" max="1" width="5.42578125" style="284" customWidth="1"/>
    <col min="2" max="2" width="44.5703125" style="161" customWidth="1"/>
    <col min="3" max="3" width="13" style="161" customWidth="1"/>
    <col min="4" max="4" width="14.85546875" style="284" customWidth="1"/>
    <col min="5" max="5" width="14.85546875" style="161" customWidth="1"/>
    <col min="6" max="6" width="19.5703125" style="161" customWidth="1"/>
    <col min="7" max="7" width="13.5703125" style="161" customWidth="1"/>
    <col min="8" max="8" width="12.140625" style="161" customWidth="1"/>
    <col min="9" max="9" width="14.42578125" style="161" customWidth="1"/>
    <col min="10" max="10" width="13.42578125" style="161" customWidth="1"/>
    <col min="11" max="11" width="12.28515625" style="161" customWidth="1"/>
    <col min="12" max="12" width="13.42578125" style="161" customWidth="1"/>
    <col min="13" max="13" width="12.7109375" style="161"/>
    <col min="14" max="14" width="22" style="161" customWidth="1"/>
    <col min="15" max="15" width="2.5703125" style="285" hidden="1" customWidth="1"/>
    <col min="16" max="16" width="0.28515625" style="161" customWidth="1"/>
    <col min="17" max="16384" width="12.7109375" style="161"/>
  </cols>
  <sheetData>
    <row r="1" spans="1:15" ht="15" customHeight="1" x14ac:dyDescent="0.3">
      <c r="A1" s="171"/>
      <c r="B1" s="170"/>
      <c r="C1" s="170"/>
      <c r="D1" s="171"/>
      <c r="E1" s="170"/>
      <c r="F1" s="170"/>
      <c r="G1" s="170"/>
      <c r="H1" s="170"/>
      <c r="I1" s="170"/>
      <c r="J1" s="170"/>
      <c r="K1" s="172"/>
      <c r="L1" s="172"/>
      <c r="M1" s="172"/>
      <c r="N1" s="173"/>
      <c r="O1" s="174"/>
    </row>
    <row r="2" spans="1:15" ht="21.75" customHeight="1" x14ac:dyDescent="0.3">
      <c r="A2" s="171"/>
      <c r="B2" s="170"/>
      <c r="C2" s="170"/>
      <c r="D2" s="171"/>
      <c r="E2" s="170"/>
      <c r="F2" s="170"/>
      <c r="G2" s="170"/>
      <c r="H2" s="170"/>
      <c r="I2" s="170"/>
      <c r="J2" s="170"/>
      <c r="L2" s="175" t="s">
        <v>965</v>
      </c>
      <c r="M2" s="175"/>
      <c r="N2" s="175"/>
      <c r="O2" s="161"/>
    </row>
    <row r="3" spans="1:15" ht="21.75" customHeight="1" x14ac:dyDescent="0.2">
      <c r="A3" s="171"/>
      <c r="B3" s="170"/>
      <c r="C3" s="170"/>
      <c r="D3" s="171"/>
      <c r="E3" s="170"/>
      <c r="F3" s="170"/>
      <c r="G3" s="170"/>
      <c r="H3" s="170"/>
      <c r="I3" s="170"/>
      <c r="J3" s="170"/>
      <c r="L3" s="176" t="s">
        <v>963</v>
      </c>
      <c r="M3" s="176"/>
      <c r="N3" s="176"/>
      <c r="O3" s="161"/>
    </row>
    <row r="4" spans="1:15" ht="21.75" customHeight="1" x14ac:dyDescent="0.2">
      <c r="A4" s="171"/>
      <c r="B4" s="170"/>
      <c r="C4" s="170"/>
      <c r="D4" s="171"/>
      <c r="E4" s="170"/>
      <c r="F4" s="170"/>
      <c r="G4" s="170"/>
      <c r="H4" s="170"/>
      <c r="I4" s="170"/>
      <c r="J4" s="170"/>
      <c r="L4" s="176" t="s">
        <v>131</v>
      </c>
      <c r="M4" s="176"/>
      <c r="N4" s="176"/>
      <c r="O4" s="161"/>
    </row>
    <row r="5" spans="1:15" ht="21.75" customHeight="1" x14ac:dyDescent="0.2">
      <c r="A5" s="413"/>
      <c r="B5" s="170"/>
      <c r="C5" s="170"/>
      <c r="D5" s="171"/>
      <c r="E5" s="170"/>
      <c r="F5" s="170"/>
      <c r="G5" s="170"/>
      <c r="H5" s="170"/>
      <c r="I5" s="170"/>
      <c r="J5" s="170"/>
      <c r="L5" s="176" t="s">
        <v>962</v>
      </c>
      <c r="M5" s="176"/>
      <c r="N5" s="176"/>
      <c r="O5" s="161"/>
    </row>
    <row r="6" spans="1:15" ht="20.25" x14ac:dyDescent="0.2">
      <c r="A6" s="413"/>
      <c r="B6" s="170"/>
      <c r="C6" s="170"/>
      <c r="D6" s="171"/>
      <c r="E6" s="170"/>
      <c r="F6" s="170"/>
      <c r="G6" s="170"/>
      <c r="H6" s="170"/>
      <c r="I6" s="170"/>
      <c r="J6" s="170"/>
      <c r="K6" s="177"/>
      <c r="L6" s="176"/>
      <c r="M6" s="176"/>
      <c r="N6" s="176"/>
      <c r="O6" s="178"/>
    </row>
    <row r="7" spans="1:15" ht="25.15" customHeight="1" x14ac:dyDescent="0.3">
      <c r="A7" s="776" t="s">
        <v>151</v>
      </c>
      <c r="B7" s="776"/>
      <c r="C7" s="776"/>
      <c r="D7" s="776"/>
      <c r="E7" s="776"/>
      <c r="F7" s="776"/>
      <c r="G7" s="776"/>
      <c r="H7" s="776"/>
      <c r="I7" s="776"/>
      <c r="J7" s="776"/>
      <c r="K7" s="776"/>
      <c r="L7" s="776"/>
      <c r="M7" s="776"/>
      <c r="N7" s="776"/>
      <c r="O7" s="776"/>
    </row>
    <row r="8" spans="1:15" ht="15.75" customHeight="1" x14ac:dyDescent="0.3">
      <c r="A8" s="778"/>
      <c r="B8" s="778"/>
      <c r="C8" s="778"/>
      <c r="D8" s="778"/>
      <c r="E8" s="778"/>
      <c r="F8" s="778"/>
      <c r="G8" s="778"/>
      <c r="H8" s="778"/>
      <c r="I8" s="778"/>
      <c r="J8" s="778"/>
      <c r="K8" s="778"/>
      <c r="L8" s="778"/>
      <c r="M8" s="170"/>
      <c r="N8" s="170"/>
      <c r="O8" s="170"/>
    </row>
    <row r="9" spans="1:15" ht="18.75" customHeight="1" x14ac:dyDescent="0.3">
      <c r="A9" s="780" t="s">
        <v>64</v>
      </c>
      <c r="B9" s="780"/>
      <c r="C9" s="780"/>
      <c r="D9" s="780"/>
      <c r="E9" s="780"/>
      <c r="F9" s="780"/>
      <c r="G9" s="780"/>
      <c r="H9" s="780"/>
      <c r="I9" s="780"/>
      <c r="J9" s="780"/>
      <c r="K9" s="780"/>
      <c r="L9" s="780"/>
      <c r="M9" s="780"/>
      <c r="N9" s="780"/>
      <c r="O9" s="780"/>
    </row>
    <row r="10" spans="1:15" ht="15.75" x14ac:dyDescent="0.25">
      <c r="A10" s="180"/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70"/>
      <c r="N10" s="170"/>
      <c r="O10" s="180"/>
    </row>
    <row r="11" spans="1:15" ht="35.25" customHeight="1" x14ac:dyDescent="0.2">
      <c r="A11" s="777" t="s">
        <v>55</v>
      </c>
      <c r="B11" s="777" t="s">
        <v>56</v>
      </c>
      <c r="C11" s="777" t="s">
        <v>33</v>
      </c>
      <c r="D11" s="777" t="s">
        <v>57</v>
      </c>
      <c r="E11" s="777" t="s">
        <v>59</v>
      </c>
      <c r="F11" s="779" t="s">
        <v>50</v>
      </c>
      <c r="G11" s="786" t="s">
        <v>122</v>
      </c>
      <c r="H11" s="787"/>
      <c r="I11" s="787"/>
      <c r="J11" s="787"/>
      <c r="K11" s="787"/>
      <c r="L11" s="784"/>
      <c r="M11" s="784" t="s">
        <v>61</v>
      </c>
      <c r="N11" s="777" t="s">
        <v>123</v>
      </c>
      <c r="O11" s="181"/>
    </row>
    <row r="12" spans="1:15" ht="35.25" customHeight="1" x14ac:dyDescent="0.2">
      <c r="A12" s="777"/>
      <c r="B12" s="777"/>
      <c r="C12" s="777"/>
      <c r="D12" s="777"/>
      <c r="E12" s="777"/>
      <c r="F12" s="777"/>
      <c r="G12" s="182" t="s">
        <v>152</v>
      </c>
      <c r="H12" s="182" t="s">
        <v>153</v>
      </c>
      <c r="I12" s="182" t="s">
        <v>154</v>
      </c>
      <c r="J12" s="182" t="s">
        <v>155</v>
      </c>
      <c r="K12" s="182" t="s">
        <v>156</v>
      </c>
      <c r="L12" s="183" t="s">
        <v>60</v>
      </c>
      <c r="M12" s="785"/>
      <c r="N12" s="777"/>
      <c r="O12" s="181"/>
    </row>
    <row r="13" spans="1:15" ht="15.75" x14ac:dyDescent="0.25">
      <c r="A13" s="184">
        <v>1</v>
      </c>
      <c r="B13" s="184">
        <v>2</v>
      </c>
      <c r="C13" s="184">
        <v>3</v>
      </c>
      <c r="D13" s="184">
        <v>4</v>
      </c>
      <c r="E13" s="184">
        <v>5</v>
      </c>
      <c r="F13" s="184">
        <v>6</v>
      </c>
      <c r="G13" s="109">
        <v>7</v>
      </c>
      <c r="H13" s="109">
        <v>8</v>
      </c>
      <c r="I13" s="109">
        <v>9</v>
      </c>
      <c r="J13" s="109">
        <v>10</v>
      </c>
      <c r="K13" s="109">
        <v>11</v>
      </c>
      <c r="L13" s="185">
        <v>12</v>
      </c>
      <c r="M13" s="105">
        <v>13</v>
      </c>
      <c r="N13" s="105">
        <v>14</v>
      </c>
      <c r="O13" s="186"/>
    </row>
    <row r="14" spans="1:15" ht="15" customHeight="1" x14ac:dyDescent="0.25">
      <c r="A14" s="362"/>
      <c r="B14" s="383" t="s">
        <v>457</v>
      </c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5"/>
      <c r="O14" s="187"/>
    </row>
    <row r="15" spans="1:15" ht="15.75" customHeight="1" x14ac:dyDescent="0.25">
      <c r="A15" s="362"/>
      <c r="B15" s="365" t="s">
        <v>108</v>
      </c>
      <c r="C15" s="366"/>
      <c r="D15" s="366"/>
      <c r="E15" s="366"/>
      <c r="F15" s="366"/>
      <c r="G15" s="366"/>
      <c r="H15" s="366"/>
      <c r="I15" s="366"/>
      <c r="J15" s="366"/>
      <c r="K15" s="366"/>
      <c r="L15" s="367"/>
      <c r="M15" s="37"/>
      <c r="N15" s="37"/>
      <c r="O15" s="187"/>
    </row>
    <row r="16" spans="1:15" ht="63" customHeight="1" x14ac:dyDescent="0.25">
      <c r="A16" s="96">
        <v>1</v>
      </c>
      <c r="B16" s="188" t="s">
        <v>183</v>
      </c>
      <c r="C16" s="189" t="s">
        <v>129</v>
      </c>
      <c r="D16" s="190"/>
      <c r="E16" s="191"/>
      <c r="F16" s="74" t="s">
        <v>184</v>
      </c>
      <c r="G16" s="63">
        <v>100.7</v>
      </c>
      <c r="H16" s="63">
        <v>102</v>
      </c>
      <c r="I16" s="63">
        <v>102</v>
      </c>
      <c r="J16" s="63">
        <v>102</v>
      </c>
      <c r="K16" s="63">
        <v>101.8</v>
      </c>
      <c r="L16" s="192"/>
      <c r="M16" s="105"/>
      <c r="N16" s="105"/>
      <c r="O16" s="159" t="s">
        <v>803</v>
      </c>
    </row>
    <row r="17" spans="1:15" ht="47.25" customHeight="1" x14ac:dyDescent="0.2">
      <c r="A17" s="96">
        <v>2</v>
      </c>
      <c r="B17" s="193" t="s">
        <v>185</v>
      </c>
      <c r="C17" s="116" t="s">
        <v>186</v>
      </c>
      <c r="D17" s="194"/>
      <c r="E17" s="195"/>
      <c r="F17" s="74" t="s">
        <v>184</v>
      </c>
      <c r="G17" s="63">
        <v>1557.4</v>
      </c>
      <c r="H17" s="63">
        <v>1669.1</v>
      </c>
      <c r="I17" s="63">
        <v>2101.6999999999998</v>
      </c>
      <c r="J17" s="63">
        <v>2297.1</v>
      </c>
      <c r="K17" s="63">
        <v>2463</v>
      </c>
      <c r="L17" s="196"/>
      <c r="M17" s="105"/>
      <c r="N17" s="105"/>
      <c r="O17" s="159" t="s">
        <v>803</v>
      </c>
    </row>
    <row r="18" spans="1:15" ht="20.25" customHeight="1" x14ac:dyDescent="0.2">
      <c r="A18" s="197">
        <v>3</v>
      </c>
      <c r="B18" s="198" t="s">
        <v>195</v>
      </c>
      <c r="C18" s="199" t="s">
        <v>63</v>
      </c>
      <c r="D18" s="200"/>
      <c r="E18" s="200"/>
      <c r="F18" s="200" t="s">
        <v>196</v>
      </c>
      <c r="G18" s="201">
        <v>106</v>
      </c>
      <c r="H18" s="201">
        <v>106</v>
      </c>
      <c r="I18" s="201">
        <v>105</v>
      </c>
      <c r="J18" s="202">
        <v>104.4</v>
      </c>
      <c r="K18" s="202">
        <v>105.7</v>
      </c>
      <c r="L18" s="203"/>
      <c r="M18" s="140"/>
      <c r="N18" s="140"/>
      <c r="O18" s="204" t="s">
        <v>803</v>
      </c>
    </row>
    <row r="19" spans="1:15" s="205" customFormat="1" ht="15" customHeight="1" x14ac:dyDescent="0.2">
      <c r="A19" s="414"/>
      <c r="B19" s="353" t="s">
        <v>62</v>
      </c>
      <c r="C19" s="354"/>
      <c r="D19" s="355"/>
      <c r="E19" s="354"/>
      <c r="F19" s="354"/>
      <c r="G19" s="354"/>
      <c r="H19" s="354"/>
      <c r="I19" s="354"/>
      <c r="J19" s="354"/>
      <c r="K19" s="354"/>
      <c r="L19" s="356"/>
      <c r="M19" s="356"/>
      <c r="N19" s="357"/>
    </row>
    <row r="20" spans="1:15" ht="61.5" customHeight="1" x14ac:dyDescent="0.2">
      <c r="A20" s="206">
        <v>1</v>
      </c>
      <c r="B20" s="207" t="s">
        <v>677</v>
      </c>
      <c r="C20" s="208" t="s">
        <v>21</v>
      </c>
      <c r="D20" s="209" t="s">
        <v>678</v>
      </c>
      <c r="E20" s="210" t="s">
        <v>679</v>
      </c>
      <c r="F20" s="211" t="s">
        <v>184</v>
      </c>
      <c r="G20" s="781" t="s">
        <v>2</v>
      </c>
      <c r="H20" s="782"/>
      <c r="I20" s="782"/>
      <c r="J20" s="782"/>
      <c r="K20" s="783"/>
      <c r="L20" s="212"/>
      <c r="M20" s="213"/>
      <c r="N20" s="213"/>
      <c r="O20" s="214"/>
    </row>
    <row r="21" spans="1:15" ht="78.75" customHeight="1" x14ac:dyDescent="0.2">
      <c r="A21" s="96">
        <v>2</v>
      </c>
      <c r="B21" s="117" t="s">
        <v>680</v>
      </c>
      <c r="C21" s="101" t="s">
        <v>21</v>
      </c>
      <c r="D21" s="99" t="s">
        <v>197</v>
      </c>
      <c r="E21" s="99" t="s">
        <v>198</v>
      </c>
      <c r="F21" s="99" t="s">
        <v>199</v>
      </c>
      <c r="G21" s="99"/>
      <c r="H21" s="101">
        <v>1</v>
      </c>
      <c r="I21" s="101"/>
      <c r="J21" s="101">
        <v>1</v>
      </c>
      <c r="K21" s="101"/>
      <c r="L21" s="169"/>
      <c r="M21" s="169"/>
      <c r="N21" s="169"/>
      <c r="O21" s="159"/>
    </row>
    <row r="22" spans="1:15" ht="15" customHeight="1" x14ac:dyDescent="0.2">
      <c r="A22" s="415"/>
      <c r="B22" s="380" t="s">
        <v>458</v>
      </c>
      <c r="C22" s="381"/>
      <c r="D22" s="381"/>
      <c r="E22" s="381"/>
      <c r="F22" s="381"/>
      <c r="G22" s="381"/>
      <c r="H22" s="381"/>
      <c r="I22" s="381"/>
      <c r="J22" s="381"/>
      <c r="K22" s="381"/>
      <c r="L22" s="381"/>
      <c r="M22" s="381"/>
      <c r="N22" s="382"/>
      <c r="O22" s="216"/>
    </row>
    <row r="23" spans="1:15" ht="15.75" customHeight="1" x14ac:dyDescent="0.2">
      <c r="A23" s="363"/>
      <c r="B23" s="365" t="s">
        <v>108</v>
      </c>
      <c r="C23" s="366"/>
      <c r="D23" s="366"/>
      <c r="E23" s="366"/>
      <c r="F23" s="366"/>
      <c r="G23" s="366"/>
      <c r="H23" s="366"/>
      <c r="I23" s="366"/>
      <c r="J23" s="366"/>
      <c r="K23" s="366"/>
      <c r="L23" s="367"/>
      <c r="M23" s="361"/>
      <c r="N23" s="361"/>
      <c r="O23" s="159"/>
    </row>
    <row r="24" spans="1:15" ht="31.5" customHeight="1" x14ac:dyDescent="0.2">
      <c r="A24" s="159">
        <v>1</v>
      </c>
      <c r="B24" s="64" t="s">
        <v>365</v>
      </c>
      <c r="C24" s="159" t="s">
        <v>63</v>
      </c>
      <c r="D24" s="218"/>
      <c r="E24" s="219"/>
      <c r="F24" s="63" t="s">
        <v>100</v>
      </c>
      <c r="G24" s="63">
        <v>101.5</v>
      </c>
      <c r="H24" s="63">
        <v>103.9</v>
      </c>
      <c r="I24" s="63">
        <v>100.5</v>
      </c>
      <c r="J24" s="63">
        <v>104.4</v>
      </c>
      <c r="K24" s="63">
        <v>104.9</v>
      </c>
      <c r="L24" s="220"/>
      <c r="M24" s="217"/>
      <c r="N24" s="105"/>
      <c r="O24" s="159" t="s">
        <v>803</v>
      </c>
    </row>
    <row r="25" spans="1:15" ht="47.25" customHeight="1" x14ac:dyDescent="0.2">
      <c r="A25" s="221">
        <v>2</v>
      </c>
      <c r="B25" s="64" t="s">
        <v>366</v>
      </c>
      <c r="C25" s="93" t="s">
        <v>364</v>
      </c>
      <c r="D25" s="222"/>
      <c r="E25" s="219"/>
      <c r="F25" s="74" t="s">
        <v>100</v>
      </c>
      <c r="G25" s="63">
        <v>9</v>
      </c>
      <c r="H25" s="63">
        <v>13.3</v>
      </c>
      <c r="I25" s="63">
        <v>15.5</v>
      </c>
      <c r="J25" s="63">
        <v>13.7</v>
      </c>
      <c r="K25" s="63">
        <v>13.9</v>
      </c>
      <c r="L25" s="223"/>
      <c r="M25" s="105"/>
      <c r="N25" s="105"/>
      <c r="O25" s="221" t="s">
        <v>803</v>
      </c>
    </row>
    <row r="26" spans="1:15" ht="47.25" customHeight="1" x14ac:dyDescent="0.2">
      <c r="A26" s="221">
        <v>3</v>
      </c>
      <c r="B26" s="224" t="s">
        <v>693</v>
      </c>
      <c r="C26" s="73" t="s">
        <v>63</v>
      </c>
      <c r="D26" s="222"/>
      <c r="E26" s="219"/>
      <c r="F26" s="74" t="s">
        <v>100</v>
      </c>
      <c r="G26" s="68">
        <v>142.19999999999999</v>
      </c>
      <c r="H26" s="68">
        <v>99.5</v>
      </c>
      <c r="I26" s="68">
        <v>102.5</v>
      </c>
      <c r="J26" s="68">
        <v>109.2</v>
      </c>
      <c r="K26" s="68">
        <v>102.9</v>
      </c>
      <c r="L26" s="223"/>
      <c r="M26" s="105"/>
      <c r="N26" s="105"/>
      <c r="O26" s="225" t="s">
        <v>803</v>
      </c>
    </row>
    <row r="27" spans="1:15" ht="47.25" customHeight="1" x14ac:dyDescent="0.2">
      <c r="A27" s="221">
        <v>4</v>
      </c>
      <c r="B27" s="64" t="s">
        <v>664</v>
      </c>
      <c r="C27" s="73" t="s">
        <v>63</v>
      </c>
      <c r="D27" s="222"/>
      <c r="E27" s="219"/>
      <c r="F27" s="74" t="s">
        <v>100</v>
      </c>
      <c r="G27" s="63">
        <v>142.30000000000001</v>
      </c>
      <c r="H27" s="63">
        <v>103.3</v>
      </c>
      <c r="I27" s="63">
        <v>108.8</v>
      </c>
      <c r="J27" s="63">
        <v>123.7</v>
      </c>
      <c r="K27" s="63">
        <v>100</v>
      </c>
      <c r="L27" s="223"/>
      <c r="M27" s="105"/>
      <c r="N27" s="105"/>
      <c r="O27" s="225" t="s">
        <v>803</v>
      </c>
    </row>
    <row r="28" spans="1:15" ht="31.5" customHeight="1" x14ac:dyDescent="0.2">
      <c r="A28" s="221">
        <v>5</v>
      </c>
      <c r="B28" s="64" t="s">
        <v>470</v>
      </c>
      <c r="C28" s="73" t="s">
        <v>63</v>
      </c>
      <c r="D28" s="222"/>
      <c r="E28" s="219"/>
      <c r="F28" s="74" t="s">
        <v>100</v>
      </c>
      <c r="G28" s="63">
        <v>100.3</v>
      </c>
      <c r="H28" s="63">
        <v>150</v>
      </c>
      <c r="I28" s="63">
        <v>80</v>
      </c>
      <c r="J28" s="63">
        <v>104.2</v>
      </c>
      <c r="K28" s="63">
        <v>104.7</v>
      </c>
      <c r="L28" s="223"/>
      <c r="M28" s="105"/>
      <c r="N28" s="105"/>
      <c r="O28" s="221" t="s">
        <v>803</v>
      </c>
    </row>
    <row r="29" spans="1:15" ht="31.5" customHeight="1" x14ac:dyDescent="0.2">
      <c r="A29" s="221">
        <v>6</v>
      </c>
      <c r="B29" s="64" t="s">
        <v>469</v>
      </c>
      <c r="C29" s="73" t="s">
        <v>63</v>
      </c>
      <c r="D29" s="222"/>
      <c r="E29" s="219"/>
      <c r="F29" s="74" t="s">
        <v>100</v>
      </c>
      <c r="G29" s="63">
        <v>40.5</v>
      </c>
      <c r="H29" s="63">
        <v>100</v>
      </c>
      <c r="I29" s="63">
        <v>50</v>
      </c>
      <c r="J29" s="63">
        <v>101</v>
      </c>
      <c r="K29" s="63">
        <v>102</v>
      </c>
      <c r="L29" s="223"/>
      <c r="M29" s="105"/>
      <c r="N29" s="105"/>
      <c r="O29" s="221" t="s">
        <v>803</v>
      </c>
    </row>
    <row r="30" spans="1:15" ht="47.25" customHeight="1" x14ac:dyDescent="0.2">
      <c r="A30" s="221">
        <v>7</v>
      </c>
      <c r="B30" s="226" t="s">
        <v>468</v>
      </c>
      <c r="C30" s="73" t="s">
        <v>63</v>
      </c>
      <c r="D30" s="222"/>
      <c r="E30" s="219"/>
      <c r="F30" s="74" t="s">
        <v>100</v>
      </c>
      <c r="G30" s="63">
        <v>50</v>
      </c>
      <c r="H30" s="63">
        <v>101</v>
      </c>
      <c r="I30" s="63">
        <v>50</v>
      </c>
      <c r="J30" s="63">
        <v>102</v>
      </c>
      <c r="K30" s="63">
        <v>102.1</v>
      </c>
      <c r="L30" s="223"/>
      <c r="M30" s="105"/>
      <c r="N30" s="105"/>
      <c r="O30" s="221" t="s">
        <v>803</v>
      </c>
    </row>
    <row r="31" spans="1:15" ht="31.5" customHeight="1" x14ac:dyDescent="0.2">
      <c r="A31" s="221">
        <v>8</v>
      </c>
      <c r="B31" s="64" t="s">
        <v>467</v>
      </c>
      <c r="C31" s="73" t="s">
        <v>63</v>
      </c>
      <c r="D31" s="222"/>
      <c r="E31" s="219"/>
      <c r="F31" s="74" t="s">
        <v>100</v>
      </c>
      <c r="G31" s="63">
        <v>30.5</v>
      </c>
      <c r="H31" s="63">
        <v>100</v>
      </c>
      <c r="I31" s="63">
        <v>100</v>
      </c>
      <c r="J31" s="63">
        <v>100.5</v>
      </c>
      <c r="K31" s="63">
        <v>101.2</v>
      </c>
      <c r="L31" s="223"/>
      <c r="M31" s="105"/>
      <c r="N31" s="105"/>
      <c r="O31" s="221" t="s">
        <v>803</v>
      </c>
    </row>
    <row r="32" spans="1:15" ht="31.5" customHeight="1" x14ac:dyDescent="0.2">
      <c r="A32" s="221">
        <v>9</v>
      </c>
      <c r="B32" s="64" t="s">
        <v>466</v>
      </c>
      <c r="C32" s="73" t="s">
        <v>63</v>
      </c>
      <c r="D32" s="222"/>
      <c r="E32" s="219"/>
      <c r="F32" s="74" t="s">
        <v>100</v>
      </c>
      <c r="G32" s="63">
        <v>105</v>
      </c>
      <c r="H32" s="63">
        <v>105.5</v>
      </c>
      <c r="I32" s="63">
        <v>100.1</v>
      </c>
      <c r="J32" s="63">
        <v>100.6</v>
      </c>
      <c r="K32" s="63">
        <v>100.9</v>
      </c>
      <c r="L32" s="223"/>
      <c r="M32" s="105"/>
      <c r="N32" s="105"/>
      <c r="O32" s="221" t="s">
        <v>803</v>
      </c>
    </row>
    <row r="33" spans="1:15" ht="31.5" customHeight="1" x14ac:dyDescent="0.2">
      <c r="A33" s="221">
        <v>10</v>
      </c>
      <c r="B33" s="224" t="s">
        <v>465</v>
      </c>
      <c r="C33" s="73" t="s">
        <v>63</v>
      </c>
      <c r="D33" s="222"/>
      <c r="E33" s="227"/>
      <c r="F33" s="74" t="s">
        <v>100</v>
      </c>
      <c r="G33" s="63">
        <v>80</v>
      </c>
      <c r="H33" s="63">
        <v>110</v>
      </c>
      <c r="I33" s="63">
        <v>100</v>
      </c>
      <c r="J33" s="63">
        <v>105.8</v>
      </c>
      <c r="K33" s="63">
        <v>106.3</v>
      </c>
      <c r="L33" s="223"/>
      <c r="M33" s="105"/>
      <c r="N33" s="105"/>
      <c r="O33" s="225" t="s">
        <v>803</v>
      </c>
    </row>
    <row r="34" spans="1:15" ht="47.25" customHeight="1" x14ac:dyDescent="0.2">
      <c r="A34" s="221">
        <v>11</v>
      </c>
      <c r="B34" s="64" t="s">
        <v>464</v>
      </c>
      <c r="C34" s="73" t="s">
        <v>63</v>
      </c>
      <c r="D34" s="222"/>
      <c r="E34" s="227"/>
      <c r="F34" s="74" t="s">
        <v>100</v>
      </c>
      <c r="G34" s="63">
        <v>101</v>
      </c>
      <c r="H34" s="63">
        <v>101.5</v>
      </c>
      <c r="I34" s="63">
        <v>101.7</v>
      </c>
      <c r="J34" s="63">
        <v>102.1</v>
      </c>
      <c r="K34" s="63">
        <v>102.5</v>
      </c>
      <c r="L34" s="223"/>
      <c r="M34" s="105"/>
      <c r="N34" s="105"/>
      <c r="O34" s="221" t="s">
        <v>803</v>
      </c>
    </row>
    <row r="35" spans="1:15" ht="31.5" customHeight="1" x14ac:dyDescent="0.2">
      <c r="A35" s="221">
        <v>12</v>
      </c>
      <c r="B35" s="64" t="s">
        <v>463</v>
      </c>
      <c r="C35" s="73" t="s">
        <v>63</v>
      </c>
      <c r="D35" s="222"/>
      <c r="E35" s="227"/>
      <c r="F35" s="74" t="s">
        <v>100</v>
      </c>
      <c r="G35" s="63">
        <v>100.6</v>
      </c>
      <c r="H35" s="63">
        <v>110</v>
      </c>
      <c r="I35" s="63">
        <v>50</v>
      </c>
      <c r="J35" s="63">
        <v>101.9</v>
      </c>
      <c r="K35" s="63">
        <v>102</v>
      </c>
      <c r="L35" s="223"/>
      <c r="M35" s="105"/>
      <c r="N35" s="105"/>
      <c r="O35" s="221" t="s">
        <v>803</v>
      </c>
    </row>
    <row r="36" spans="1:15" ht="31.5" customHeight="1" x14ac:dyDescent="0.2">
      <c r="A36" s="221">
        <v>13</v>
      </c>
      <c r="B36" s="64" t="s">
        <v>462</v>
      </c>
      <c r="C36" s="73" t="s">
        <v>63</v>
      </c>
      <c r="D36" s="222"/>
      <c r="E36" s="227"/>
      <c r="F36" s="74" t="s">
        <v>100</v>
      </c>
      <c r="G36" s="63"/>
      <c r="H36" s="63"/>
      <c r="I36" s="63"/>
      <c r="J36" s="63"/>
      <c r="K36" s="63"/>
      <c r="L36" s="223"/>
      <c r="M36" s="105"/>
      <c r="N36" s="105"/>
      <c r="O36" s="221" t="s">
        <v>804</v>
      </c>
    </row>
    <row r="37" spans="1:15" ht="31.5" customHeight="1" x14ac:dyDescent="0.2">
      <c r="A37" s="221"/>
      <c r="B37" s="64" t="s">
        <v>460</v>
      </c>
      <c r="C37" s="93"/>
      <c r="D37" s="222"/>
      <c r="E37" s="227"/>
      <c r="F37" s="74" t="s">
        <v>100</v>
      </c>
      <c r="G37" s="63">
        <v>100</v>
      </c>
      <c r="H37" s="63">
        <v>104</v>
      </c>
      <c r="I37" s="63">
        <v>100</v>
      </c>
      <c r="J37" s="63">
        <v>107</v>
      </c>
      <c r="K37" s="63">
        <v>109</v>
      </c>
      <c r="L37" s="223"/>
      <c r="M37" s="105"/>
      <c r="N37" s="105"/>
      <c r="O37" s="221" t="s">
        <v>805</v>
      </c>
    </row>
    <row r="38" spans="1:15" ht="45" customHeight="1" x14ac:dyDescent="0.2">
      <c r="A38" s="221"/>
      <c r="B38" s="64" t="s">
        <v>461</v>
      </c>
      <c r="C38" s="93"/>
      <c r="D38" s="222"/>
      <c r="E38" s="227"/>
      <c r="F38" s="74" t="s">
        <v>100</v>
      </c>
      <c r="G38" s="63">
        <v>100</v>
      </c>
      <c r="H38" s="63">
        <v>105</v>
      </c>
      <c r="I38" s="63">
        <v>100</v>
      </c>
      <c r="J38" s="63">
        <v>115.9</v>
      </c>
      <c r="K38" s="63">
        <v>116.2</v>
      </c>
      <c r="L38" s="223"/>
      <c r="M38" s="105"/>
      <c r="N38" s="105"/>
      <c r="O38" s="221" t="s">
        <v>806</v>
      </c>
    </row>
    <row r="39" spans="1:15" ht="63" customHeight="1" x14ac:dyDescent="0.25">
      <c r="A39" s="228">
        <v>14</v>
      </c>
      <c r="B39" s="229" t="s">
        <v>367</v>
      </c>
      <c r="C39" s="230" t="s">
        <v>63</v>
      </c>
      <c r="D39" s="187"/>
      <c r="E39" s="219"/>
      <c r="F39" s="74" t="s">
        <v>309</v>
      </c>
      <c r="G39" s="94">
        <v>0.65</v>
      </c>
      <c r="H39" s="94">
        <v>0.66</v>
      </c>
      <c r="I39" s="94">
        <v>0.65</v>
      </c>
      <c r="J39" s="94">
        <v>0.62</v>
      </c>
      <c r="K39" s="94">
        <v>0.65</v>
      </c>
      <c r="L39" s="231"/>
      <c r="M39" s="105"/>
      <c r="N39" s="105"/>
      <c r="O39" s="232" t="s">
        <v>803</v>
      </c>
    </row>
    <row r="40" spans="1:15" ht="35.25" customHeight="1" x14ac:dyDescent="0.25">
      <c r="A40" s="228">
        <v>15</v>
      </c>
      <c r="B40" s="229" t="s">
        <v>474</v>
      </c>
      <c r="C40" s="233" t="s">
        <v>473</v>
      </c>
      <c r="D40" s="158"/>
      <c r="E40" s="215"/>
      <c r="F40" s="74" t="s">
        <v>309</v>
      </c>
      <c r="G40" s="94">
        <v>2.9</v>
      </c>
      <c r="H40" s="94">
        <v>3.1</v>
      </c>
      <c r="I40" s="94">
        <v>3.1</v>
      </c>
      <c r="J40" s="94">
        <v>3.1</v>
      </c>
      <c r="K40" s="94">
        <v>3.1</v>
      </c>
      <c r="L40" s="231"/>
      <c r="M40" s="105"/>
      <c r="N40" s="105"/>
      <c r="O40" s="232" t="s">
        <v>803</v>
      </c>
    </row>
    <row r="41" spans="1:15" ht="60" customHeight="1" x14ac:dyDescent="0.25">
      <c r="A41" s="228">
        <v>16</v>
      </c>
      <c r="B41" s="229" t="s">
        <v>625</v>
      </c>
      <c r="C41" s="233" t="s">
        <v>624</v>
      </c>
      <c r="D41" s="234"/>
      <c r="E41" s="235"/>
      <c r="F41" s="74" t="s">
        <v>309</v>
      </c>
      <c r="G41" s="94">
        <v>0.51</v>
      </c>
      <c r="H41" s="94">
        <v>0.5</v>
      </c>
      <c r="I41" s="94">
        <v>0.49</v>
      </c>
      <c r="J41" s="94">
        <v>0.48</v>
      </c>
      <c r="K41" s="94"/>
      <c r="L41" s="231"/>
      <c r="M41" s="105"/>
      <c r="N41" s="105"/>
      <c r="O41" s="232" t="s">
        <v>803</v>
      </c>
    </row>
    <row r="42" spans="1:15" ht="15" customHeight="1" x14ac:dyDescent="0.25">
      <c r="A42" s="416"/>
      <c r="B42" s="755" t="s">
        <v>62</v>
      </c>
      <c r="C42" s="756"/>
      <c r="D42" s="756"/>
      <c r="E42" s="756"/>
      <c r="F42" s="756"/>
      <c r="G42" s="756"/>
      <c r="H42" s="756"/>
      <c r="I42" s="756"/>
      <c r="J42" s="756"/>
      <c r="K42" s="756"/>
      <c r="L42" s="757"/>
      <c r="M42" s="153"/>
      <c r="N42" s="153"/>
      <c r="O42" s="236"/>
    </row>
    <row r="43" spans="1:15" ht="94.5" customHeight="1" x14ac:dyDescent="0.2">
      <c r="A43" s="237" t="s">
        <v>368</v>
      </c>
      <c r="B43" s="62" t="s">
        <v>554</v>
      </c>
      <c r="C43" s="70" t="s">
        <v>555</v>
      </c>
      <c r="D43" s="70" t="s">
        <v>39</v>
      </c>
      <c r="E43" s="70" t="s">
        <v>167</v>
      </c>
      <c r="F43" s="70" t="s">
        <v>556</v>
      </c>
      <c r="G43" s="238">
        <v>16</v>
      </c>
      <c r="H43" s="238">
        <v>17.5</v>
      </c>
      <c r="I43" s="238">
        <v>40</v>
      </c>
      <c r="J43" s="238">
        <v>40</v>
      </c>
      <c r="K43" s="238">
        <v>40</v>
      </c>
      <c r="L43" s="168"/>
      <c r="M43" s="128"/>
      <c r="N43" s="128"/>
      <c r="O43" s="161"/>
    </row>
    <row r="44" spans="1:15" ht="63" customHeight="1" x14ac:dyDescent="0.2">
      <c r="A44" s="237" t="s">
        <v>369</v>
      </c>
      <c r="B44" s="62" t="s">
        <v>696</v>
      </c>
      <c r="C44" s="70" t="s">
        <v>697</v>
      </c>
      <c r="D44" s="70" t="s">
        <v>39</v>
      </c>
      <c r="E44" s="70" t="s">
        <v>288</v>
      </c>
      <c r="F44" s="70" t="s">
        <v>698</v>
      </c>
      <c r="G44" s="128"/>
      <c r="H44" s="128"/>
      <c r="I44" s="128">
        <v>0.6</v>
      </c>
      <c r="J44" s="128">
        <v>2.5</v>
      </c>
      <c r="K44" s="128">
        <v>3.5</v>
      </c>
      <c r="L44" s="159"/>
      <c r="M44" s="239"/>
      <c r="N44" s="128"/>
      <c r="O44" s="161"/>
    </row>
    <row r="45" spans="1:15" ht="47.25" customHeight="1" x14ac:dyDescent="0.2">
      <c r="A45" s="237" t="s">
        <v>370</v>
      </c>
      <c r="B45" s="62" t="s">
        <v>557</v>
      </c>
      <c r="C45" s="70" t="s">
        <v>558</v>
      </c>
      <c r="D45" s="70" t="s">
        <v>16</v>
      </c>
      <c r="E45" s="70" t="s">
        <v>167</v>
      </c>
      <c r="F45" s="70" t="s">
        <v>559</v>
      </c>
      <c r="G45" s="128">
        <v>185</v>
      </c>
      <c r="H45" s="128">
        <v>200</v>
      </c>
      <c r="I45" s="128">
        <v>500</v>
      </c>
      <c r="J45" s="128">
        <v>500</v>
      </c>
      <c r="K45" s="128">
        <v>500</v>
      </c>
      <c r="L45" s="159"/>
      <c r="M45" s="128"/>
      <c r="N45" s="240"/>
      <c r="O45" s="161"/>
    </row>
    <row r="46" spans="1:15" ht="47.25" customHeight="1" x14ac:dyDescent="0.2">
      <c r="A46" s="237" t="s">
        <v>371</v>
      </c>
      <c r="B46" s="62" t="s">
        <v>140</v>
      </c>
      <c r="C46" s="371"/>
      <c r="D46" s="372"/>
      <c r="E46" s="372"/>
      <c r="F46" s="372"/>
      <c r="G46" s="372"/>
      <c r="H46" s="372"/>
      <c r="I46" s="372"/>
      <c r="J46" s="372"/>
      <c r="K46" s="372"/>
      <c r="L46" s="372"/>
      <c r="M46" s="372"/>
      <c r="N46" s="373"/>
      <c r="O46" s="161"/>
    </row>
    <row r="47" spans="1:15" ht="63" customHeight="1" x14ac:dyDescent="0.2">
      <c r="A47" s="237" t="s">
        <v>322</v>
      </c>
      <c r="B47" s="62" t="s">
        <v>699</v>
      </c>
      <c r="C47" s="70" t="s">
        <v>363</v>
      </c>
      <c r="D47" s="70" t="s">
        <v>141</v>
      </c>
      <c r="E47" s="70" t="s">
        <v>167</v>
      </c>
      <c r="F47" s="70" t="s">
        <v>700</v>
      </c>
      <c r="G47" s="128">
        <v>1020</v>
      </c>
      <c r="H47" s="128">
        <v>1100</v>
      </c>
      <c r="I47" s="128">
        <v>800</v>
      </c>
      <c r="J47" s="128">
        <v>1300</v>
      </c>
      <c r="K47" s="128">
        <v>1400</v>
      </c>
      <c r="L47" s="239">
        <f t="shared" ref="L47:L54" si="0">SUM(G47:K47)</f>
        <v>5620</v>
      </c>
      <c r="M47" s="159" t="s">
        <v>54</v>
      </c>
      <c r="N47" s="128"/>
      <c r="O47" s="161"/>
    </row>
    <row r="48" spans="1:15" ht="63" customHeight="1" x14ac:dyDescent="0.2">
      <c r="A48" s="237" t="s">
        <v>323</v>
      </c>
      <c r="B48" s="62" t="s">
        <v>701</v>
      </c>
      <c r="C48" s="70" t="s">
        <v>363</v>
      </c>
      <c r="D48" s="70" t="s">
        <v>141</v>
      </c>
      <c r="E48" s="70" t="s">
        <v>167</v>
      </c>
      <c r="F48" s="70" t="s">
        <v>482</v>
      </c>
      <c r="G48" s="128">
        <v>6297</v>
      </c>
      <c r="H48" s="128">
        <v>13500</v>
      </c>
      <c r="I48" s="128">
        <v>24000</v>
      </c>
      <c r="J48" s="128">
        <v>5000</v>
      </c>
      <c r="K48" s="128">
        <v>5500</v>
      </c>
      <c r="L48" s="239">
        <f t="shared" si="0"/>
        <v>54297</v>
      </c>
      <c r="M48" s="159" t="s">
        <v>54</v>
      </c>
      <c r="N48" s="128"/>
      <c r="O48" s="161"/>
    </row>
    <row r="49" spans="1:14" s="161" customFormat="1" ht="78.75" customHeight="1" x14ac:dyDescent="0.2">
      <c r="A49" s="237" t="s">
        <v>324</v>
      </c>
      <c r="B49" s="62" t="s">
        <v>702</v>
      </c>
      <c r="C49" s="70" t="s">
        <v>363</v>
      </c>
      <c r="D49" s="70" t="s">
        <v>141</v>
      </c>
      <c r="E49" s="70" t="s">
        <v>167</v>
      </c>
      <c r="F49" s="70" t="s">
        <v>560</v>
      </c>
      <c r="G49" s="128">
        <v>5691</v>
      </c>
      <c r="H49" s="128">
        <v>3500</v>
      </c>
      <c r="I49" s="128">
        <v>4500</v>
      </c>
      <c r="J49" s="128">
        <v>4200</v>
      </c>
      <c r="K49" s="242">
        <v>4500</v>
      </c>
      <c r="L49" s="239">
        <f t="shared" si="0"/>
        <v>22391</v>
      </c>
      <c r="M49" s="159" t="s">
        <v>54</v>
      </c>
      <c r="N49" s="128"/>
    </row>
    <row r="50" spans="1:14" s="161" customFormat="1" ht="47.25" customHeight="1" x14ac:dyDescent="0.2">
      <c r="A50" s="237" t="s">
        <v>946</v>
      </c>
      <c r="B50" s="62" t="s">
        <v>703</v>
      </c>
      <c r="C50" s="70" t="s">
        <v>363</v>
      </c>
      <c r="D50" s="70" t="s">
        <v>141</v>
      </c>
      <c r="E50" s="70" t="s">
        <v>167</v>
      </c>
      <c r="F50" s="70" t="s">
        <v>863</v>
      </c>
      <c r="G50" s="128">
        <v>3033</v>
      </c>
      <c r="H50" s="128">
        <v>6000</v>
      </c>
      <c r="I50" s="128">
        <v>4000</v>
      </c>
      <c r="J50" s="128">
        <v>6200</v>
      </c>
      <c r="K50" s="128">
        <v>6300</v>
      </c>
      <c r="L50" s="239">
        <f t="shared" si="0"/>
        <v>25533</v>
      </c>
      <c r="M50" s="159" t="s">
        <v>54</v>
      </c>
      <c r="N50" s="128"/>
    </row>
    <row r="51" spans="1:14" s="161" customFormat="1" ht="51.75" customHeight="1" x14ac:dyDescent="0.2">
      <c r="A51" s="237" t="s">
        <v>947</v>
      </c>
      <c r="B51" s="62" t="s">
        <v>857</v>
      </c>
      <c r="C51" s="70" t="s">
        <v>363</v>
      </c>
      <c r="D51" s="70" t="s">
        <v>141</v>
      </c>
      <c r="E51" s="70" t="s">
        <v>288</v>
      </c>
      <c r="F51" s="70" t="s">
        <v>862</v>
      </c>
      <c r="G51" s="128"/>
      <c r="H51" s="128"/>
      <c r="I51" s="128">
        <v>470</v>
      </c>
      <c r="J51" s="128">
        <v>480</v>
      </c>
      <c r="K51" s="128">
        <v>500</v>
      </c>
      <c r="L51" s="239">
        <f t="shared" si="0"/>
        <v>1450</v>
      </c>
      <c r="M51" s="159" t="s">
        <v>54</v>
      </c>
      <c r="N51" s="128" t="s">
        <v>76</v>
      </c>
    </row>
    <row r="52" spans="1:14" s="161" customFormat="1" ht="63" customHeight="1" x14ac:dyDescent="0.2">
      <c r="A52" s="237" t="s">
        <v>948</v>
      </c>
      <c r="B52" s="62" t="s">
        <v>704</v>
      </c>
      <c r="C52" s="70" t="s">
        <v>363</v>
      </c>
      <c r="D52" s="70" t="s">
        <v>141</v>
      </c>
      <c r="E52" s="70" t="s">
        <v>167</v>
      </c>
      <c r="F52" s="70" t="s">
        <v>561</v>
      </c>
      <c r="G52" s="128">
        <v>2093</v>
      </c>
      <c r="H52" s="128">
        <v>2100</v>
      </c>
      <c r="I52" s="128">
        <v>2500</v>
      </c>
      <c r="J52" s="128">
        <v>2300</v>
      </c>
      <c r="K52" s="128">
        <v>2400</v>
      </c>
      <c r="L52" s="239">
        <f t="shared" si="0"/>
        <v>11393</v>
      </c>
      <c r="M52" s="159" t="s">
        <v>54</v>
      </c>
      <c r="N52" s="128"/>
    </row>
    <row r="53" spans="1:14" s="161" customFormat="1" ht="63" customHeight="1" x14ac:dyDescent="0.2">
      <c r="A53" s="237" t="s">
        <v>949</v>
      </c>
      <c r="B53" s="62" t="s">
        <v>705</v>
      </c>
      <c r="C53" s="70" t="s">
        <v>43</v>
      </c>
      <c r="D53" s="70" t="s">
        <v>141</v>
      </c>
      <c r="E53" s="70" t="s">
        <v>383</v>
      </c>
      <c r="F53" s="70" t="s">
        <v>706</v>
      </c>
      <c r="G53" s="128">
        <v>674.7</v>
      </c>
      <c r="H53" s="128">
        <v>850</v>
      </c>
      <c r="I53" s="128">
        <v>900</v>
      </c>
      <c r="J53" s="128">
        <v>750</v>
      </c>
      <c r="K53" s="128">
        <v>780</v>
      </c>
      <c r="L53" s="239">
        <f t="shared" si="0"/>
        <v>3954.7</v>
      </c>
      <c r="M53" s="159" t="s">
        <v>54</v>
      </c>
      <c r="N53" s="128"/>
    </row>
    <row r="54" spans="1:14" s="161" customFormat="1" ht="54.75" customHeight="1" x14ac:dyDescent="0.2">
      <c r="A54" s="237" t="s">
        <v>950</v>
      </c>
      <c r="B54" s="62" t="s">
        <v>707</v>
      </c>
      <c r="C54" s="70" t="s">
        <v>43</v>
      </c>
      <c r="D54" s="70" t="s">
        <v>562</v>
      </c>
      <c r="E54" s="70" t="s">
        <v>160</v>
      </c>
      <c r="F54" s="70" t="s">
        <v>864</v>
      </c>
      <c r="G54" s="128">
        <v>561.9</v>
      </c>
      <c r="H54" s="128">
        <v>700</v>
      </c>
      <c r="I54" s="128">
        <v>650</v>
      </c>
      <c r="J54" s="128">
        <v>750</v>
      </c>
      <c r="K54" s="128">
        <v>780</v>
      </c>
      <c r="L54" s="239">
        <f t="shared" si="0"/>
        <v>3441.9</v>
      </c>
      <c r="M54" s="159" t="s">
        <v>54</v>
      </c>
      <c r="N54" s="128"/>
    </row>
    <row r="55" spans="1:14" s="161" customFormat="1" ht="40.5" customHeight="1" x14ac:dyDescent="0.2">
      <c r="A55" s="237" t="s">
        <v>372</v>
      </c>
      <c r="B55" s="122" t="s">
        <v>143</v>
      </c>
      <c r="C55" s="374" t="s">
        <v>76</v>
      </c>
      <c r="D55" s="375"/>
      <c r="E55" s="375"/>
      <c r="F55" s="375"/>
      <c r="G55" s="375"/>
      <c r="H55" s="375"/>
      <c r="I55" s="375"/>
      <c r="J55" s="375"/>
      <c r="K55" s="375"/>
      <c r="L55" s="375"/>
      <c r="M55" s="375"/>
      <c r="N55" s="376"/>
    </row>
    <row r="56" spans="1:14" s="161" customFormat="1" ht="47.25" customHeight="1" x14ac:dyDescent="0.2">
      <c r="A56" s="417" t="s">
        <v>144</v>
      </c>
      <c r="B56" s="122" t="s">
        <v>374</v>
      </c>
      <c r="C56" s="70" t="s">
        <v>375</v>
      </c>
      <c r="D56" s="70" t="s">
        <v>145</v>
      </c>
      <c r="E56" s="70" t="s">
        <v>352</v>
      </c>
      <c r="F56" s="70" t="s">
        <v>376</v>
      </c>
      <c r="G56" s="70">
        <v>739</v>
      </c>
      <c r="H56" s="70">
        <v>385</v>
      </c>
      <c r="I56" s="70"/>
      <c r="J56" s="70"/>
      <c r="K56" s="122"/>
      <c r="L56" s="239">
        <f t="shared" ref="L56:L66" si="1">SUM(G56:K56)</f>
        <v>1124</v>
      </c>
      <c r="M56" s="239" t="s">
        <v>54</v>
      </c>
      <c r="N56" s="128"/>
    </row>
    <row r="57" spans="1:14" s="161" customFormat="1" ht="94.5" customHeight="1" x14ac:dyDescent="0.2">
      <c r="A57" s="417" t="s">
        <v>146</v>
      </c>
      <c r="B57" s="122" t="s">
        <v>483</v>
      </c>
      <c r="C57" s="70" t="s">
        <v>377</v>
      </c>
      <c r="D57" s="70" t="s">
        <v>145</v>
      </c>
      <c r="E57" s="70" t="s">
        <v>152</v>
      </c>
      <c r="F57" s="70" t="s">
        <v>484</v>
      </c>
      <c r="G57" s="70">
        <v>62.9</v>
      </c>
      <c r="H57" s="70"/>
      <c r="I57" s="70"/>
      <c r="J57" s="70"/>
      <c r="K57" s="122"/>
      <c r="L57" s="239">
        <f t="shared" si="1"/>
        <v>62.9</v>
      </c>
      <c r="M57" s="239" t="s">
        <v>54</v>
      </c>
      <c r="N57" s="128"/>
    </row>
    <row r="58" spans="1:14" s="161" customFormat="1" ht="78.75" customHeight="1" x14ac:dyDescent="0.2">
      <c r="A58" s="417" t="s">
        <v>147</v>
      </c>
      <c r="B58" s="122" t="s">
        <v>563</v>
      </c>
      <c r="C58" s="70" t="s">
        <v>375</v>
      </c>
      <c r="D58" s="70" t="s">
        <v>145</v>
      </c>
      <c r="E58" s="70" t="s">
        <v>152</v>
      </c>
      <c r="F58" s="70" t="s">
        <v>564</v>
      </c>
      <c r="G58" s="70">
        <v>306.89999999999998</v>
      </c>
      <c r="H58" s="70"/>
      <c r="I58" s="70"/>
      <c r="J58" s="70"/>
      <c r="K58" s="122"/>
      <c r="L58" s="239">
        <f t="shared" si="1"/>
        <v>306.89999999999998</v>
      </c>
      <c r="M58" s="239" t="s">
        <v>54</v>
      </c>
      <c r="N58" s="128"/>
    </row>
    <row r="59" spans="1:14" s="161" customFormat="1" ht="63" customHeight="1" x14ac:dyDescent="0.2">
      <c r="A59" s="417" t="s">
        <v>640</v>
      </c>
      <c r="B59" s="122" t="s">
        <v>565</v>
      </c>
      <c r="C59" s="70" t="s">
        <v>375</v>
      </c>
      <c r="D59" s="70" t="s">
        <v>145</v>
      </c>
      <c r="E59" s="70" t="s">
        <v>860</v>
      </c>
      <c r="F59" s="70" t="s">
        <v>566</v>
      </c>
      <c r="G59" s="243">
        <v>3600</v>
      </c>
      <c r="H59" s="70">
        <v>1000</v>
      </c>
      <c r="I59" s="70"/>
      <c r="J59" s="70"/>
      <c r="K59" s="122"/>
      <c r="L59" s="239">
        <f t="shared" si="1"/>
        <v>4600</v>
      </c>
      <c r="M59" s="239" t="s">
        <v>54</v>
      </c>
      <c r="N59" s="128"/>
    </row>
    <row r="60" spans="1:14" s="161" customFormat="1" ht="70.5" customHeight="1" x14ac:dyDescent="0.2">
      <c r="A60" s="417" t="s">
        <v>641</v>
      </c>
      <c r="B60" s="122" t="s">
        <v>858</v>
      </c>
      <c r="C60" s="70" t="s">
        <v>363</v>
      </c>
      <c r="D60" s="70" t="s">
        <v>145</v>
      </c>
      <c r="E60" s="70" t="s">
        <v>865</v>
      </c>
      <c r="F60" s="70" t="s">
        <v>861</v>
      </c>
      <c r="G60" s="70"/>
      <c r="H60" s="70">
        <v>110</v>
      </c>
      <c r="I60" s="70">
        <v>20</v>
      </c>
      <c r="J60" s="70">
        <v>400</v>
      </c>
      <c r="K60" s="122"/>
      <c r="L60" s="239">
        <f t="shared" si="1"/>
        <v>530</v>
      </c>
      <c r="M60" s="239" t="s">
        <v>54</v>
      </c>
      <c r="N60" s="128"/>
    </row>
    <row r="61" spans="1:14" s="161" customFormat="1" ht="47.25" customHeight="1" x14ac:dyDescent="0.2">
      <c r="A61" s="417" t="s">
        <v>642</v>
      </c>
      <c r="B61" s="122" t="s">
        <v>708</v>
      </c>
      <c r="C61" s="70" t="s">
        <v>363</v>
      </c>
      <c r="D61" s="70" t="s">
        <v>567</v>
      </c>
      <c r="E61" s="70" t="s">
        <v>256</v>
      </c>
      <c r="F61" s="70" t="s">
        <v>709</v>
      </c>
      <c r="G61" s="70">
        <v>50</v>
      </c>
      <c r="H61" s="70">
        <v>492</v>
      </c>
      <c r="I61" s="70">
        <v>21</v>
      </c>
      <c r="J61" s="70"/>
      <c r="K61" s="70"/>
      <c r="L61" s="239">
        <f t="shared" si="1"/>
        <v>563</v>
      </c>
      <c r="M61" s="239" t="s">
        <v>54</v>
      </c>
      <c r="N61" s="128"/>
    </row>
    <row r="62" spans="1:14" s="161" customFormat="1" ht="47.25" customHeight="1" x14ac:dyDescent="0.2">
      <c r="A62" s="417" t="s">
        <v>643</v>
      </c>
      <c r="B62" s="122" t="s">
        <v>568</v>
      </c>
      <c r="C62" s="70" t="s">
        <v>363</v>
      </c>
      <c r="D62" s="70" t="s">
        <v>567</v>
      </c>
      <c r="E62" s="70" t="s">
        <v>352</v>
      </c>
      <c r="F62" s="70" t="s">
        <v>569</v>
      </c>
      <c r="G62" s="70">
        <v>103</v>
      </c>
      <c r="H62" s="70">
        <v>47</v>
      </c>
      <c r="I62" s="70"/>
      <c r="J62" s="70"/>
      <c r="K62" s="70"/>
      <c r="L62" s="239">
        <f t="shared" si="1"/>
        <v>150</v>
      </c>
      <c r="M62" s="239" t="s">
        <v>54</v>
      </c>
      <c r="N62" s="128"/>
    </row>
    <row r="63" spans="1:14" s="161" customFormat="1" ht="58.5" customHeight="1" x14ac:dyDescent="0.2">
      <c r="A63" s="417" t="s">
        <v>644</v>
      </c>
      <c r="B63" s="122" t="s">
        <v>710</v>
      </c>
      <c r="C63" s="70" t="s">
        <v>363</v>
      </c>
      <c r="D63" s="70" t="s">
        <v>145</v>
      </c>
      <c r="E63" s="70" t="s">
        <v>378</v>
      </c>
      <c r="F63" s="70" t="s">
        <v>379</v>
      </c>
      <c r="G63" s="70"/>
      <c r="H63" s="70">
        <v>127</v>
      </c>
      <c r="I63" s="70">
        <v>23</v>
      </c>
      <c r="J63" s="70"/>
      <c r="K63" s="70"/>
      <c r="L63" s="239">
        <f t="shared" si="1"/>
        <v>150</v>
      </c>
      <c r="M63" s="239" t="s">
        <v>54</v>
      </c>
      <c r="N63" s="128"/>
    </row>
    <row r="64" spans="1:14" s="161" customFormat="1" ht="71.25" customHeight="1" x14ac:dyDescent="0.2">
      <c r="A64" s="417" t="s">
        <v>951</v>
      </c>
      <c r="B64" s="62" t="s">
        <v>380</v>
      </c>
      <c r="C64" s="70" t="s">
        <v>43</v>
      </c>
      <c r="D64" s="70" t="s">
        <v>16</v>
      </c>
      <c r="E64" s="70" t="s">
        <v>167</v>
      </c>
      <c r="F64" s="70" t="s">
        <v>98</v>
      </c>
      <c r="G64" s="238">
        <v>1890</v>
      </c>
      <c r="H64" s="238">
        <v>2185</v>
      </c>
      <c r="I64" s="238">
        <v>1000</v>
      </c>
      <c r="J64" s="238">
        <v>900</v>
      </c>
      <c r="K64" s="128">
        <v>1900</v>
      </c>
      <c r="L64" s="239">
        <f t="shared" si="1"/>
        <v>7875</v>
      </c>
      <c r="M64" s="239" t="s">
        <v>54</v>
      </c>
      <c r="N64" s="128"/>
    </row>
    <row r="65" spans="1:16" ht="78.75" customHeight="1" x14ac:dyDescent="0.2">
      <c r="A65" s="237" t="s">
        <v>373</v>
      </c>
      <c r="B65" s="62" t="s">
        <v>910</v>
      </c>
      <c r="C65" s="70" t="s">
        <v>43</v>
      </c>
      <c r="D65" s="70" t="s">
        <v>774</v>
      </c>
      <c r="E65" s="70" t="s">
        <v>288</v>
      </c>
      <c r="F65" s="70" t="s">
        <v>911</v>
      </c>
      <c r="G65" s="238"/>
      <c r="H65" s="238"/>
      <c r="I65" s="238">
        <v>2203</v>
      </c>
      <c r="J65" s="244">
        <v>951.5</v>
      </c>
      <c r="K65" s="244">
        <v>1270.4000000000001</v>
      </c>
      <c r="L65" s="239">
        <f t="shared" si="1"/>
        <v>4424.8999999999996</v>
      </c>
      <c r="M65" s="239" t="s">
        <v>65</v>
      </c>
      <c r="N65" s="128">
        <v>247015</v>
      </c>
      <c r="O65" s="161"/>
    </row>
    <row r="66" spans="1:16" ht="94.5" customHeight="1" x14ac:dyDescent="0.2">
      <c r="A66" s="237" t="s">
        <v>952</v>
      </c>
      <c r="B66" s="62" t="s">
        <v>912</v>
      </c>
      <c r="C66" s="70" t="s">
        <v>43</v>
      </c>
      <c r="D66" s="70" t="s">
        <v>774</v>
      </c>
      <c r="E66" s="70" t="s">
        <v>288</v>
      </c>
      <c r="F66" s="70" t="s">
        <v>913</v>
      </c>
      <c r="G66" s="238"/>
      <c r="H66" s="238"/>
      <c r="I66" s="238">
        <v>1097</v>
      </c>
      <c r="J66" s="244">
        <v>548.5</v>
      </c>
      <c r="K66" s="244">
        <v>556.79999999999995</v>
      </c>
      <c r="L66" s="239">
        <f t="shared" si="1"/>
        <v>2202.3000000000002</v>
      </c>
      <c r="M66" s="239" t="s">
        <v>65</v>
      </c>
      <c r="N66" s="128">
        <v>247016</v>
      </c>
      <c r="O66" s="161"/>
    </row>
    <row r="67" spans="1:16" ht="66.75" customHeight="1" x14ac:dyDescent="0.2">
      <c r="A67" s="237" t="s">
        <v>953</v>
      </c>
      <c r="B67" s="62" t="s">
        <v>914</v>
      </c>
      <c r="C67" s="70" t="s">
        <v>775</v>
      </c>
      <c r="D67" s="70" t="s">
        <v>776</v>
      </c>
      <c r="E67" s="70" t="s">
        <v>288</v>
      </c>
      <c r="F67" s="70" t="s">
        <v>915</v>
      </c>
      <c r="G67" s="238"/>
      <c r="H67" s="238"/>
      <c r="I67" s="244">
        <v>2.5</v>
      </c>
      <c r="J67" s="238">
        <v>30</v>
      </c>
      <c r="K67" s="238">
        <v>30</v>
      </c>
      <c r="L67" s="239"/>
      <c r="M67" s="239"/>
      <c r="N67" s="128"/>
      <c r="O67" s="161"/>
    </row>
    <row r="68" spans="1:16" ht="81" customHeight="1" x14ac:dyDescent="0.2">
      <c r="A68" s="237" t="s">
        <v>954</v>
      </c>
      <c r="B68" s="62" t="s">
        <v>777</v>
      </c>
      <c r="C68" s="70" t="s">
        <v>778</v>
      </c>
      <c r="D68" s="70" t="s">
        <v>779</v>
      </c>
      <c r="E68" s="70" t="s">
        <v>271</v>
      </c>
      <c r="F68" s="70" t="s">
        <v>780</v>
      </c>
      <c r="G68" s="238"/>
      <c r="H68" s="238">
        <v>4</v>
      </c>
      <c r="I68" s="238">
        <v>4</v>
      </c>
      <c r="J68" s="238">
        <v>4</v>
      </c>
      <c r="K68" s="238">
        <v>4</v>
      </c>
      <c r="L68" s="245"/>
      <c r="M68" s="239"/>
      <c r="N68" s="128"/>
      <c r="O68" s="161"/>
    </row>
    <row r="69" spans="1:16" ht="83.25" customHeight="1" x14ac:dyDescent="0.2">
      <c r="A69" s="237" t="s">
        <v>894</v>
      </c>
      <c r="B69" s="62" t="s">
        <v>859</v>
      </c>
      <c r="C69" s="70"/>
      <c r="D69" s="70" t="s">
        <v>444</v>
      </c>
      <c r="E69" s="70" t="s">
        <v>288</v>
      </c>
      <c r="F69" s="70" t="s">
        <v>783</v>
      </c>
      <c r="G69" s="238"/>
      <c r="H69" s="238"/>
      <c r="I69" s="797" t="s">
        <v>117</v>
      </c>
      <c r="J69" s="798"/>
      <c r="K69" s="798"/>
      <c r="L69" s="799"/>
      <c r="M69" s="239"/>
      <c r="N69" s="128"/>
      <c r="O69" s="161"/>
    </row>
    <row r="70" spans="1:16" ht="78.75" customHeight="1" x14ac:dyDescent="0.2">
      <c r="A70" s="237" t="s">
        <v>955</v>
      </c>
      <c r="B70" s="62" t="s">
        <v>781</v>
      </c>
      <c r="C70" s="70"/>
      <c r="D70" s="70" t="s">
        <v>782</v>
      </c>
      <c r="E70" s="70" t="s">
        <v>288</v>
      </c>
      <c r="F70" s="70" t="s">
        <v>783</v>
      </c>
      <c r="G70" s="246"/>
      <c r="H70" s="246"/>
      <c r="I70" s="797" t="s">
        <v>117</v>
      </c>
      <c r="J70" s="798"/>
      <c r="K70" s="798"/>
      <c r="L70" s="799"/>
      <c r="M70" s="239"/>
      <c r="N70" s="128"/>
      <c r="O70" s="161"/>
    </row>
    <row r="71" spans="1:16" ht="94.5" customHeight="1" x14ac:dyDescent="0.2">
      <c r="A71" s="247" t="s">
        <v>956</v>
      </c>
      <c r="B71" s="60" t="s">
        <v>488</v>
      </c>
      <c r="C71" s="104" t="s">
        <v>489</v>
      </c>
      <c r="D71" s="61" t="s">
        <v>330</v>
      </c>
      <c r="E71" s="61" t="s">
        <v>336</v>
      </c>
      <c r="F71" s="61" t="s">
        <v>916</v>
      </c>
      <c r="G71" s="104">
        <v>5.97</v>
      </c>
      <c r="H71" s="104">
        <v>5.97</v>
      </c>
      <c r="I71" s="104">
        <v>5.97</v>
      </c>
      <c r="J71" s="104">
        <v>7.96</v>
      </c>
      <c r="K71" s="104">
        <v>7.96</v>
      </c>
      <c r="L71" s="245"/>
      <c r="M71" s="239"/>
      <c r="N71" s="105"/>
      <c r="O71" s="248"/>
    </row>
    <row r="72" spans="1:16" ht="30.75" customHeight="1" x14ac:dyDescent="0.2">
      <c r="A72" s="37"/>
      <c r="B72" s="154" t="s">
        <v>29</v>
      </c>
      <c r="C72" s="18" t="s">
        <v>43</v>
      </c>
      <c r="D72" s="143"/>
      <c r="E72" s="155"/>
      <c r="F72" s="155"/>
      <c r="G72" s="20">
        <f>G74+G75+G76</f>
        <v>26122.400000000005</v>
      </c>
      <c r="H72" s="20">
        <f>H74+H75+H76</f>
        <v>32096</v>
      </c>
      <c r="I72" s="20">
        <f>I74+I75+I76</f>
        <v>42184</v>
      </c>
      <c r="J72" s="20">
        <f>J74+J75+J76</f>
        <v>23780</v>
      </c>
      <c r="K72" s="20">
        <f>K74+K75+K76</f>
        <v>25887.200000000001</v>
      </c>
      <c r="L72" s="368">
        <f>SUM(G72:K72)</f>
        <v>150069.6</v>
      </c>
      <c r="M72" s="37"/>
      <c r="N72" s="37"/>
      <c r="O72" s="129"/>
      <c r="P72" s="161">
        <v>1</v>
      </c>
    </row>
    <row r="73" spans="1:16" ht="15" customHeight="1" x14ac:dyDescent="0.2">
      <c r="A73" s="36"/>
      <c r="B73" s="6" t="s">
        <v>51</v>
      </c>
      <c r="C73" s="7"/>
      <c r="D73" s="45"/>
      <c r="E73" s="8"/>
      <c r="F73" s="8"/>
      <c r="G73" s="43"/>
      <c r="H73" s="43"/>
      <c r="I73" s="43"/>
      <c r="J73" s="43"/>
      <c r="K73" s="43"/>
      <c r="L73" s="33"/>
      <c r="M73" s="36"/>
      <c r="N73" s="36"/>
      <c r="O73" s="129"/>
    </row>
    <row r="74" spans="1:16" ht="30.75" customHeight="1" x14ac:dyDescent="0.2">
      <c r="A74" s="36"/>
      <c r="B74" s="6" t="s">
        <v>13</v>
      </c>
      <c r="C74" s="7" t="s">
        <v>43</v>
      </c>
      <c r="D74" s="45"/>
      <c r="E74" s="8"/>
      <c r="F74" s="8"/>
      <c r="G74" s="43">
        <f>G65+G66</f>
        <v>0</v>
      </c>
      <c r="H74" s="43">
        <f>H65+H66</f>
        <v>0</v>
      </c>
      <c r="I74" s="43">
        <f>I65+I66</f>
        <v>3300</v>
      </c>
      <c r="J74" s="43">
        <f>J65+J66</f>
        <v>1500</v>
      </c>
      <c r="K74" s="43">
        <f>K65+K66</f>
        <v>1827.2</v>
      </c>
      <c r="L74" s="33">
        <f>SUM(G74:K74)</f>
        <v>6627.2</v>
      </c>
      <c r="M74" s="36"/>
      <c r="N74" s="36"/>
      <c r="O74" s="129"/>
      <c r="P74" s="161">
        <v>1</v>
      </c>
    </row>
    <row r="75" spans="1:16" ht="30.75" customHeight="1" x14ac:dyDescent="0.2">
      <c r="A75" s="36"/>
      <c r="B75" s="6" t="s">
        <v>52</v>
      </c>
      <c r="C75" s="7" t="s">
        <v>43</v>
      </c>
      <c r="D75" s="45"/>
      <c r="E75" s="8"/>
      <c r="F75" s="8"/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33">
        <f>SUM(G75:K75)</f>
        <v>0</v>
      </c>
      <c r="M75" s="36"/>
      <c r="N75" s="36"/>
      <c r="O75" s="129"/>
      <c r="P75" s="161">
        <v>1</v>
      </c>
    </row>
    <row r="76" spans="1:16" ht="30.75" customHeight="1" x14ac:dyDescent="0.2">
      <c r="A76" s="36"/>
      <c r="B76" s="6" t="s">
        <v>53</v>
      </c>
      <c r="C76" s="7" t="s">
        <v>43</v>
      </c>
      <c r="D76" s="45"/>
      <c r="E76" s="8"/>
      <c r="F76" s="8"/>
      <c r="G76" s="43">
        <f>G47+G48+G49+G50+G51+G52+G53+G54+G56+G57+G58+G59+G60+G61+G62+G63+G64</f>
        <v>26122.400000000005</v>
      </c>
      <c r="H76" s="43">
        <f>H47+H48+H49+H50+H51+H52+H53+H54+H56+H57+H58+H59+H60+H61+H62+H63+H64</f>
        <v>32096</v>
      </c>
      <c r="I76" s="43">
        <f>I47+I48+I49+I50+I51+I52+I53+I54+I56+I57+I58+I59+I60+I61+I62+I63+I64</f>
        <v>38884</v>
      </c>
      <c r="J76" s="43">
        <f>J47+J48+J49+J50+J51+J52+J53+J54+J56+J57+J58+J59+J60+J61+J62+J63+J64</f>
        <v>22280</v>
      </c>
      <c r="K76" s="43">
        <f>K47+K48+K49+K50+K51+K52+K53+K54+K56+K57+K58+K59+K60+K61+K62+K63+K64</f>
        <v>24060</v>
      </c>
      <c r="L76" s="44">
        <f>G76+H76+I76+J76+K76</f>
        <v>143442.40000000002</v>
      </c>
      <c r="M76" s="40"/>
      <c r="N76" s="36"/>
      <c r="O76" s="129"/>
      <c r="P76" s="161">
        <v>1</v>
      </c>
    </row>
    <row r="77" spans="1:16" ht="15" customHeight="1" x14ac:dyDescent="0.25">
      <c r="A77" s="418"/>
      <c r="B77" s="386" t="s">
        <v>944</v>
      </c>
      <c r="C77" s="387"/>
      <c r="D77" s="387"/>
      <c r="E77" s="387"/>
      <c r="F77" s="387"/>
      <c r="G77" s="387"/>
      <c r="H77" s="387"/>
      <c r="I77" s="387"/>
      <c r="J77" s="387"/>
      <c r="K77" s="387"/>
      <c r="L77" s="387"/>
      <c r="M77" s="387"/>
      <c r="N77" s="388"/>
      <c r="O77" s="251"/>
    </row>
    <row r="78" spans="1:16" ht="15.75" customHeight="1" x14ac:dyDescent="0.25">
      <c r="A78" s="418"/>
      <c r="B78" s="365" t="s">
        <v>108</v>
      </c>
      <c r="C78" s="366"/>
      <c r="D78" s="366"/>
      <c r="E78" s="366"/>
      <c r="F78" s="366"/>
      <c r="G78" s="366"/>
      <c r="H78" s="366"/>
      <c r="I78" s="366"/>
      <c r="J78" s="366"/>
      <c r="K78" s="366"/>
      <c r="L78" s="367"/>
      <c r="M78" s="361"/>
      <c r="N78" s="361"/>
      <c r="O78" s="251"/>
    </row>
    <row r="79" spans="1:16" ht="47.25" customHeight="1" x14ac:dyDescent="0.25">
      <c r="A79" s="129">
        <v>1</v>
      </c>
      <c r="B79" s="252" t="s">
        <v>339</v>
      </c>
      <c r="C79" s="159" t="s">
        <v>63</v>
      </c>
      <c r="D79" s="186"/>
      <c r="E79" s="186"/>
      <c r="F79" s="159" t="s">
        <v>46</v>
      </c>
      <c r="G79" s="123">
        <v>103</v>
      </c>
      <c r="H79" s="123">
        <v>112</v>
      </c>
      <c r="I79" s="123">
        <v>105</v>
      </c>
      <c r="J79" s="63">
        <v>105.3</v>
      </c>
      <c r="K79" s="63">
        <v>105.5</v>
      </c>
      <c r="L79" s="253"/>
      <c r="M79" s="253"/>
      <c r="N79" s="253"/>
      <c r="O79" s="129" t="s">
        <v>803</v>
      </c>
    </row>
    <row r="80" spans="1:16" s="254" customFormat="1" ht="54.75" customHeight="1" x14ac:dyDescent="0.25">
      <c r="A80" s="239">
        <v>2</v>
      </c>
      <c r="B80" s="252" t="s">
        <v>341</v>
      </c>
      <c r="C80" s="159" t="s">
        <v>63</v>
      </c>
      <c r="D80" s="186"/>
      <c r="E80" s="186"/>
      <c r="F80" s="221" t="s">
        <v>46</v>
      </c>
      <c r="G80" s="123">
        <v>100.5</v>
      </c>
      <c r="H80" s="123">
        <v>225</v>
      </c>
      <c r="I80" s="123">
        <v>104</v>
      </c>
      <c r="J80" s="123">
        <v>105</v>
      </c>
      <c r="K80" s="123">
        <v>106</v>
      </c>
      <c r="L80" s="253"/>
      <c r="M80" s="253"/>
      <c r="N80" s="253"/>
      <c r="O80" s="239" t="s">
        <v>803</v>
      </c>
    </row>
    <row r="81" spans="1:15" s="254" customFormat="1" ht="52.5" customHeight="1" x14ac:dyDescent="0.25">
      <c r="A81" s="239">
        <v>3</v>
      </c>
      <c r="B81" s="252" t="s">
        <v>342</v>
      </c>
      <c r="C81" s="159"/>
      <c r="D81" s="186"/>
      <c r="E81" s="186"/>
      <c r="F81" s="221"/>
      <c r="G81" s="63"/>
      <c r="H81" s="63"/>
      <c r="I81" s="63"/>
      <c r="J81" s="63"/>
      <c r="K81" s="63"/>
      <c r="L81" s="253"/>
      <c r="M81" s="253"/>
      <c r="N81" s="253"/>
      <c r="O81" s="239" t="s">
        <v>804</v>
      </c>
    </row>
    <row r="82" spans="1:15" s="254" customFormat="1" ht="15.75" customHeight="1" x14ac:dyDescent="0.25">
      <c r="A82" s="239"/>
      <c r="B82" s="252" t="s">
        <v>343</v>
      </c>
      <c r="C82" s="159" t="s">
        <v>63</v>
      </c>
      <c r="D82" s="186"/>
      <c r="E82" s="186"/>
      <c r="F82" s="221" t="s">
        <v>46</v>
      </c>
      <c r="G82" s="63">
        <v>38</v>
      </c>
      <c r="H82" s="63">
        <v>42</v>
      </c>
      <c r="I82" s="63">
        <v>45</v>
      </c>
      <c r="J82" s="63">
        <v>47</v>
      </c>
      <c r="K82" s="63">
        <v>50</v>
      </c>
      <c r="L82" s="73"/>
      <c r="M82" s="239"/>
      <c r="N82" s="239"/>
      <c r="O82" s="239" t="s">
        <v>805</v>
      </c>
    </row>
    <row r="83" spans="1:15" s="254" customFormat="1" ht="15.75" customHeight="1" x14ac:dyDescent="0.25">
      <c r="A83" s="239"/>
      <c r="B83" s="252" t="s">
        <v>344</v>
      </c>
      <c r="C83" s="159" t="s">
        <v>63</v>
      </c>
      <c r="D83" s="186"/>
      <c r="E83" s="186"/>
      <c r="F83" s="221" t="s">
        <v>46</v>
      </c>
      <c r="G83" s="63">
        <v>12.5</v>
      </c>
      <c r="H83" s="63">
        <v>15</v>
      </c>
      <c r="I83" s="63">
        <v>17</v>
      </c>
      <c r="J83" s="63">
        <v>18.5</v>
      </c>
      <c r="K83" s="63">
        <v>22</v>
      </c>
      <c r="L83" s="73"/>
      <c r="M83" s="239"/>
      <c r="N83" s="239"/>
      <c r="O83" s="239" t="s">
        <v>806</v>
      </c>
    </row>
    <row r="84" spans="1:15" s="254" customFormat="1" ht="47.25" customHeight="1" x14ac:dyDescent="0.25">
      <c r="A84" s="239">
        <v>4</v>
      </c>
      <c r="B84" s="252" t="s">
        <v>345</v>
      </c>
      <c r="C84" s="159"/>
      <c r="D84" s="186"/>
      <c r="E84" s="186"/>
      <c r="F84" s="221"/>
      <c r="G84" s="63"/>
      <c r="H84" s="63"/>
      <c r="I84" s="63"/>
      <c r="J84" s="63"/>
      <c r="K84" s="63"/>
      <c r="L84" s="73"/>
      <c r="M84" s="239"/>
      <c r="N84" s="239"/>
      <c r="O84" s="239" t="s">
        <v>804</v>
      </c>
    </row>
    <row r="85" spans="1:15" s="254" customFormat="1" ht="18" customHeight="1" x14ac:dyDescent="0.25">
      <c r="A85" s="239"/>
      <c r="B85" s="252" t="s">
        <v>343</v>
      </c>
      <c r="C85" s="159" t="s">
        <v>63</v>
      </c>
      <c r="D85" s="186"/>
      <c r="E85" s="186"/>
      <c r="F85" s="221" t="s">
        <v>46</v>
      </c>
      <c r="G85" s="63">
        <v>22</v>
      </c>
      <c r="H85" s="63">
        <v>25</v>
      </c>
      <c r="I85" s="63">
        <v>20.5</v>
      </c>
      <c r="J85" s="63">
        <v>21</v>
      </c>
      <c r="K85" s="63">
        <v>22</v>
      </c>
      <c r="L85" s="73"/>
      <c r="M85" s="239"/>
      <c r="N85" s="239"/>
      <c r="O85" s="239" t="s">
        <v>805</v>
      </c>
    </row>
    <row r="86" spans="1:15" s="254" customFormat="1" ht="18" customHeight="1" x14ac:dyDescent="0.25">
      <c r="A86" s="239"/>
      <c r="B86" s="252" t="s">
        <v>344</v>
      </c>
      <c r="C86" s="159" t="s">
        <v>63</v>
      </c>
      <c r="D86" s="186"/>
      <c r="E86" s="186"/>
      <c r="F86" s="221" t="s">
        <v>46</v>
      </c>
      <c r="G86" s="63">
        <v>0.8</v>
      </c>
      <c r="H86" s="63">
        <v>4</v>
      </c>
      <c r="I86" s="63">
        <v>0</v>
      </c>
      <c r="J86" s="63">
        <v>0</v>
      </c>
      <c r="K86" s="63">
        <v>0</v>
      </c>
      <c r="L86" s="73"/>
      <c r="M86" s="239"/>
      <c r="N86" s="239"/>
      <c r="O86" s="239" t="s">
        <v>806</v>
      </c>
    </row>
    <row r="87" spans="1:15" s="254" customFormat="1" ht="31.5" customHeight="1" x14ac:dyDescent="0.25">
      <c r="A87" s="249">
        <v>5</v>
      </c>
      <c r="B87" s="252" t="s">
        <v>346</v>
      </c>
      <c r="C87" s="159" t="s">
        <v>63</v>
      </c>
      <c r="D87" s="186"/>
      <c r="E87" s="186"/>
      <c r="F87" s="103" t="s">
        <v>46</v>
      </c>
      <c r="G87" s="63">
        <v>0</v>
      </c>
      <c r="H87" s="63">
        <v>0</v>
      </c>
      <c r="I87" s="63">
        <v>0</v>
      </c>
      <c r="J87" s="63">
        <v>0</v>
      </c>
      <c r="K87" s="63">
        <v>0</v>
      </c>
      <c r="L87" s="253"/>
      <c r="M87" s="253"/>
      <c r="N87" s="253"/>
      <c r="O87" s="249" t="s">
        <v>803</v>
      </c>
    </row>
    <row r="88" spans="1:15" s="254" customFormat="1" ht="31.5" customHeight="1" x14ac:dyDescent="0.2">
      <c r="A88" s="249">
        <v>6</v>
      </c>
      <c r="B88" s="252" t="s">
        <v>917</v>
      </c>
      <c r="C88" s="159"/>
      <c r="D88" s="159"/>
      <c r="E88" s="159"/>
      <c r="F88" s="103" t="s">
        <v>46</v>
      </c>
      <c r="G88" s="159">
        <v>1105</v>
      </c>
      <c r="H88" s="159">
        <v>1269</v>
      </c>
      <c r="I88" s="159">
        <v>1310</v>
      </c>
      <c r="J88" s="159">
        <v>1420</v>
      </c>
      <c r="K88" s="159">
        <v>1691</v>
      </c>
      <c r="L88" s="255"/>
      <c r="M88" s="253"/>
      <c r="N88" s="253"/>
      <c r="O88" s="249"/>
    </row>
    <row r="89" spans="1:15" s="254" customFormat="1" ht="15" customHeight="1" x14ac:dyDescent="0.2">
      <c r="A89" s="358"/>
      <c r="B89" s="755" t="s">
        <v>62</v>
      </c>
      <c r="C89" s="756"/>
      <c r="D89" s="756"/>
      <c r="E89" s="756"/>
      <c r="F89" s="756"/>
      <c r="G89" s="756"/>
      <c r="H89" s="756"/>
      <c r="I89" s="756"/>
      <c r="J89" s="756"/>
      <c r="K89" s="756"/>
      <c r="L89" s="757"/>
      <c r="M89" s="358"/>
      <c r="N89" s="358"/>
      <c r="O89" s="239"/>
    </row>
    <row r="90" spans="1:15" s="254" customFormat="1" ht="51.75" customHeight="1" x14ac:dyDescent="0.2">
      <c r="A90" s="128">
        <v>1</v>
      </c>
      <c r="B90" s="122" t="s">
        <v>118</v>
      </c>
      <c r="C90" s="70" t="s">
        <v>347</v>
      </c>
      <c r="D90" s="256" t="s">
        <v>348</v>
      </c>
      <c r="E90" s="70" t="s">
        <v>167</v>
      </c>
      <c r="F90" s="70" t="s">
        <v>3</v>
      </c>
      <c r="G90" s="70">
        <v>3004.5</v>
      </c>
      <c r="H90" s="70">
        <v>14024.9</v>
      </c>
      <c r="I90" s="70">
        <v>5402.2</v>
      </c>
      <c r="J90" s="70">
        <v>2330.3000000000002</v>
      </c>
      <c r="K90" s="70">
        <v>282.2</v>
      </c>
      <c r="L90" s="162">
        <f>K90+J90+I90+H90+G90</f>
        <v>25044.1</v>
      </c>
      <c r="M90" s="253" t="s">
        <v>65</v>
      </c>
      <c r="N90" s="128" t="s">
        <v>518</v>
      </c>
      <c r="O90" s="239"/>
    </row>
    <row r="91" spans="1:15" s="254" customFormat="1" ht="54" customHeight="1" x14ac:dyDescent="0.2">
      <c r="A91" s="128">
        <v>2</v>
      </c>
      <c r="B91" s="257" t="s">
        <v>349</v>
      </c>
      <c r="C91" s="256" t="s">
        <v>363</v>
      </c>
      <c r="D91" s="256" t="s">
        <v>348</v>
      </c>
      <c r="E91" s="70" t="s">
        <v>167</v>
      </c>
      <c r="F91" s="256" t="s">
        <v>350</v>
      </c>
      <c r="G91" s="256">
        <v>7800</v>
      </c>
      <c r="H91" s="256">
        <v>6490</v>
      </c>
      <c r="I91" s="256">
        <v>11775</v>
      </c>
      <c r="J91" s="256">
        <v>12658</v>
      </c>
      <c r="K91" s="256">
        <v>13607</v>
      </c>
      <c r="L91" s="162">
        <f t="shared" ref="L91:L103" si="2">K91+J91+I91+H91+G91</f>
        <v>52330</v>
      </c>
      <c r="M91" s="253" t="s">
        <v>54</v>
      </c>
      <c r="N91" s="253"/>
      <c r="O91" s="239"/>
    </row>
    <row r="92" spans="1:15" s="254" customFormat="1" ht="83.25" customHeight="1" x14ac:dyDescent="0.2">
      <c r="A92" s="128">
        <v>3</v>
      </c>
      <c r="B92" s="257" t="s">
        <v>733</v>
      </c>
      <c r="C92" s="256" t="s">
        <v>363</v>
      </c>
      <c r="D92" s="256" t="s">
        <v>348</v>
      </c>
      <c r="E92" s="70" t="s">
        <v>271</v>
      </c>
      <c r="F92" s="256" t="s">
        <v>3</v>
      </c>
      <c r="G92" s="256"/>
      <c r="H92" s="256">
        <v>17106</v>
      </c>
      <c r="I92" s="256">
        <v>30336</v>
      </c>
      <c r="J92" s="256">
        <v>28323</v>
      </c>
      <c r="K92" s="256">
        <v>33044</v>
      </c>
      <c r="L92" s="162">
        <f t="shared" si="2"/>
        <v>108809</v>
      </c>
      <c r="M92" s="253" t="s">
        <v>54</v>
      </c>
      <c r="N92" s="253"/>
      <c r="O92" s="239"/>
    </row>
    <row r="93" spans="1:15" s="254" customFormat="1" ht="66.75" customHeight="1" x14ac:dyDescent="0.2">
      <c r="A93" s="128">
        <v>4</v>
      </c>
      <c r="B93" s="122" t="s">
        <v>734</v>
      </c>
      <c r="C93" s="70" t="s">
        <v>347</v>
      </c>
      <c r="D93" s="256" t="s">
        <v>348</v>
      </c>
      <c r="E93" s="70" t="s">
        <v>735</v>
      </c>
      <c r="F93" s="70" t="s">
        <v>736</v>
      </c>
      <c r="G93" s="96">
        <v>384</v>
      </c>
      <c r="H93" s="96"/>
      <c r="I93" s="96"/>
      <c r="J93" s="96"/>
      <c r="K93" s="96"/>
      <c r="L93" s="162">
        <f t="shared" si="2"/>
        <v>384</v>
      </c>
      <c r="M93" s="253" t="s">
        <v>54</v>
      </c>
      <c r="N93" s="128"/>
      <c r="O93" s="239"/>
    </row>
    <row r="94" spans="1:15" s="254" customFormat="1" ht="57" customHeight="1" x14ac:dyDescent="0.2">
      <c r="A94" s="128">
        <v>5</v>
      </c>
      <c r="B94" s="122" t="s">
        <v>737</v>
      </c>
      <c r="C94" s="70" t="s">
        <v>347</v>
      </c>
      <c r="D94" s="256" t="s">
        <v>348</v>
      </c>
      <c r="E94" s="70" t="s">
        <v>738</v>
      </c>
      <c r="F94" s="70" t="s">
        <v>3</v>
      </c>
      <c r="G94" s="96">
        <v>40</v>
      </c>
      <c r="H94" s="96"/>
      <c r="I94" s="96"/>
      <c r="J94" s="96"/>
      <c r="K94" s="96"/>
      <c r="L94" s="162">
        <f t="shared" si="2"/>
        <v>40</v>
      </c>
      <c r="M94" s="253" t="s">
        <v>54</v>
      </c>
      <c r="N94" s="128"/>
      <c r="O94" s="239"/>
    </row>
    <row r="95" spans="1:15" s="254" customFormat="1" ht="61.5" customHeight="1" x14ac:dyDescent="0.2">
      <c r="A95" s="128">
        <v>6</v>
      </c>
      <c r="B95" s="122" t="s">
        <v>918</v>
      </c>
      <c r="C95" s="70" t="s">
        <v>347</v>
      </c>
      <c r="D95" s="256" t="s">
        <v>348</v>
      </c>
      <c r="E95" s="70" t="s">
        <v>738</v>
      </c>
      <c r="F95" s="70" t="s">
        <v>3</v>
      </c>
      <c r="G95" s="96">
        <v>50</v>
      </c>
      <c r="H95" s="96"/>
      <c r="I95" s="96"/>
      <c r="J95" s="96"/>
      <c r="K95" s="96"/>
      <c r="L95" s="162">
        <f t="shared" si="2"/>
        <v>50</v>
      </c>
      <c r="M95" s="253" t="s">
        <v>54</v>
      </c>
      <c r="N95" s="128"/>
      <c r="O95" s="239"/>
    </row>
    <row r="96" spans="1:15" s="254" customFormat="1" ht="63" customHeight="1" x14ac:dyDescent="0.2">
      <c r="A96" s="128">
        <v>7</v>
      </c>
      <c r="B96" s="258" t="s">
        <v>739</v>
      </c>
      <c r="C96" s="70" t="s">
        <v>347</v>
      </c>
      <c r="D96" s="256" t="s">
        <v>348</v>
      </c>
      <c r="E96" s="70" t="s">
        <v>735</v>
      </c>
      <c r="F96" s="70" t="s">
        <v>3</v>
      </c>
      <c r="G96" s="96">
        <v>30</v>
      </c>
      <c r="H96" s="96"/>
      <c r="I96" s="96"/>
      <c r="J96" s="96"/>
      <c r="K96" s="96"/>
      <c r="L96" s="162">
        <f t="shared" si="2"/>
        <v>30</v>
      </c>
      <c r="M96" s="253" t="s">
        <v>54</v>
      </c>
      <c r="N96" s="128"/>
      <c r="O96" s="259"/>
    </row>
    <row r="97" spans="1:15" s="254" customFormat="1" ht="54" customHeight="1" x14ac:dyDescent="0.2">
      <c r="A97" s="132">
        <v>8</v>
      </c>
      <c r="B97" s="122" t="s">
        <v>958</v>
      </c>
      <c r="C97" s="70" t="s">
        <v>347</v>
      </c>
      <c r="D97" s="256" t="s">
        <v>348</v>
      </c>
      <c r="E97" s="70" t="s">
        <v>738</v>
      </c>
      <c r="F97" s="70" t="s">
        <v>3</v>
      </c>
      <c r="G97" s="96">
        <v>52</v>
      </c>
      <c r="H97" s="96"/>
      <c r="I97" s="96"/>
      <c r="J97" s="96"/>
      <c r="K97" s="96"/>
      <c r="L97" s="162">
        <f t="shared" si="2"/>
        <v>52</v>
      </c>
      <c r="M97" s="253" t="s">
        <v>54</v>
      </c>
      <c r="N97" s="128"/>
      <c r="O97" s="260"/>
    </row>
    <row r="98" spans="1:15" s="254" customFormat="1" ht="52.5" customHeight="1" x14ac:dyDescent="0.2">
      <c r="A98" s="132">
        <v>9</v>
      </c>
      <c r="B98" s="122" t="s">
        <v>919</v>
      </c>
      <c r="C98" s="70" t="s">
        <v>347</v>
      </c>
      <c r="D98" s="256" t="s">
        <v>16</v>
      </c>
      <c r="E98" s="70" t="s">
        <v>738</v>
      </c>
      <c r="F98" s="70" t="s">
        <v>740</v>
      </c>
      <c r="G98" s="243">
        <v>458</v>
      </c>
      <c r="H98" s="70"/>
      <c r="I98" s="70"/>
      <c r="J98" s="70"/>
      <c r="K98" s="70"/>
      <c r="L98" s="162">
        <f>K98+J98+I98+H98+G98</f>
        <v>458</v>
      </c>
      <c r="M98" s="159" t="s">
        <v>54</v>
      </c>
      <c r="N98" s="128"/>
      <c r="O98" s="260"/>
    </row>
    <row r="99" spans="1:15" s="254" customFormat="1" ht="54.75" customHeight="1" x14ac:dyDescent="0.2">
      <c r="A99" s="128">
        <v>10</v>
      </c>
      <c r="B99" s="122" t="s">
        <v>741</v>
      </c>
      <c r="C99" s="70" t="s">
        <v>347</v>
      </c>
      <c r="D99" s="256" t="s">
        <v>348</v>
      </c>
      <c r="E99" s="70" t="s">
        <v>293</v>
      </c>
      <c r="F99" s="70" t="s">
        <v>3</v>
      </c>
      <c r="G99" s="96">
        <v>10</v>
      </c>
      <c r="H99" s="96"/>
      <c r="I99" s="96"/>
      <c r="J99" s="96"/>
      <c r="K99" s="96"/>
      <c r="L99" s="162">
        <f>K99+J99+I99+H99+G99</f>
        <v>10</v>
      </c>
      <c r="M99" s="253" t="s">
        <v>54</v>
      </c>
      <c r="N99" s="128"/>
      <c r="O99" s="239"/>
    </row>
    <row r="100" spans="1:15" s="254" customFormat="1" ht="52.5" customHeight="1" x14ac:dyDescent="0.2">
      <c r="A100" s="758">
        <v>11</v>
      </c>
      <c r="B100" s="261" t="s">
        <v>622</v>
      </c>
      <c r="C100" s="731" t="s">
        <v>347</v>
      </c>
      <c r="D100" s="733" t="s">
        <v>348</v>
      </c>
      <c r="E100" s="70" t="s">
        <v>639</v>
      </c>
      <c r="F100" s="731" t="s">
        <v>3</v>
      </c>
      <c r="G100" s="96">
        <v>320</v>
      </c>
      <c r="H100" s="96"/>
      <c r="I100" s="96"/>
      <c r="J100" s="96"/>
      <c r="K100" s="96"/>
      <c r="L100" s="162">
        <f t="shared" si="2"/>
        <v>320</v>
      </c>
      <c r="M100" s="253" t="s">
        <v>54</v>
      </c>
      <c r="N100" s="128"/>
      <c r="O100" s="260"/>
    </row>
    <row r="101" spans="1:15" s="254" customFormat="1" ht="69.75" customHeight="1" x14ac:dyDescent="0.2">
      <c r="A101" s="759"/>
      <c r="B101" s="261" t="s">
        <v>623</v>
      </c>
      <c r="C101" s="732"/>
      <c r="D101" s="734"/>
      <c r="E101" s="70" t="s">
        <v>711</v>
      </c>
      <c r="F101" s="732"/>
      <c r="G101" s="96"/>
      <c r="H101" s="96"/>
      <c r="I101" s="96">
        <v>317</v>
      </c>
      <c r="J101" s="96"/>
      <c r="K101" s="96"/>
      <c r="L101" s="162">
        <f t="shared" si="2"/>
        <v>317</v>
      </c>
      <c r="M101" s="253" t="s">
        <v>54</v>
      </c>
      <c r="N101" s="128"/>
      <c r="O101" s="260"/>
    </row>
    <row r="102" spans="1:15" s="254" customFormat="1" ht="63.75" customHeight="1" x14ac:dyDescent="0.2">
      <c r="A102" s="128">
        <v>12</v>
      </c>
      <c r="B102" s="122" t="s">
        <v>519</v>
      </c>
      <c r="C102" s="70" t="s">
        <v>347</v>
      </c>
      <c r="D102" s="256" t="s">
        <v>348</v>
      </c>
      <c r="E102" s="96" t="s">
        <v>351</v>
      </c>
      <c r="F102" s="70" t="s">
        <v>3</v>
      </c>
      <c r="G102" s="70"/>
      <c r="H102" s="70">
        <v>60</v>
      </c>
      <c r="I102" s="70"/>
      <c r="J102" s="70"/>
      <c r="K102" s="70"/>
      <c r="L102" s="162">
        <f>K102+J102+I102+H102+G102</f>
        <v>60</v>
      </c>
      <c r="M102" s="253" t="s">
        <v>54</v>
      </c>
      <c r="N102" s="128"/>
      <c r="O102" s="239"/>
    </row>
    <row r="103" spans="1:15" s="254" customFormat="1" ht="53.25" customHeight="1" x14ac:dyDescent="0.2">
      <c r="A103" s="128">
        <v>13</v>
      </c>
      <c r="B103" s="122" t="s">
        <v>959</v>
      </c>
      <c r="C103" s="70" t="s">
        <v>347</v>
      </c>
      <c r="D103" s="256" t="s">
        <v>16</v>
      </c>
      <c r="E103" s="96" t="s">
        <v>351</v>
      </c>
      <c r="F103" s="70" t="s">
        <v>520</v>
      </c>
      <c r="G103" s="243"/>
      <c r="H103" s="70">
        <v>50</v>
      </c>
      <c r="I103" s="70"/>
      <c r="J103" s="70"/>
      <c r="K103" s="70"/>
      <c r="L103" s="162">
        <f t="shared" si="2"/>
        <v>50</v>
      </c>
      <c r="M103" s="159" t="s">
        <v>54</v>
      </c>
      <c r="N103" s="128"/>
      <c r="O103" s="239"/>
    </row>
    <row r="104" spans="1:15" s="254" customFormat="1" ht="50.25" customHeight="1" x14ac:dyDescent="0.2">
      <c r="A104" s="128">
        <v>14</v>
      </c>
      <c r="B104" s="122" t="s">
        <v>742</v>
      </c>
      <c r="C104" s="70" t="s">
        <v>347</v>
      </c>
      <c r="D104" s="256" t="s">
        <v>348</v>
      </c>
      <c r="E104" s="70" t="s">
        <v>351</v>
      </c>
      <c r="F104" s="70" t="s">
        <v>3</v>
      </c>
      <c r="G104" s="96"/>
      <c r="H104" s="262">
        <v>3000</v>
      </c>
      <c r="I104" s="96"/>
      <c r="J104" s="96"/>
      <c r="K104" s="96"/>
      <c r="L104" s="162">
        <v>3000</v>
      </c>
      <c r="M104" s="253" t="s">
        <v>54</v>
      </c>
      <c r="N104" s="128"/>
      <c r="O104" s="239"/>
    </row>
    <row r="105" spans="1:15" s="254" customFormat="1" ht="61.5" customHeight="1" x14ac:dyDescent="0.2">
      <c r="A105" s="128">
        <v>15</v>
      </c>
      <c r="B105" s="122" t="s">
        <v>920</v>
      </c>
      <c r="C105" s="70" t="s">
        <v>347</v>
      </c>
      <c r="D105" s="256" t="s">
        <v>348</v>
      </c>
      <c r="E105" s="70" t="s">
        <v>351</v>
      </c>
      <c r="F105" s="70" t="s">
        <v>3</v>
      </c>
      <c r="G105" s="96"/>
      <c r="H105" s="96">
        <v>12</v>
      </c>
      <c r="I105" s="96"/>
      <c r="J105" s="96"/>
      <c r="K105" s="96"/>
      <c r="L105" s="162">
        <v>12</v>
      </c>
      <c r="M105" s="253" t="s">
        <v>54</v>
      </c>
      <c r="N105" s="128"/>
      <c r="O105" s="239"/>
    </row>
    <row r="106" spans="1:15" s="254" customFormat="1" ht="61.5" customHeight="1" x14ac:dyDescent="0.2">
      <c r="A106" s="128">
        <v>16</v>
      </c>
      <c r="B106" s="122" t="s">
        <v>743</v>
      </c>
      <c r="C106" s="70" t="s">
        <v>347</v>
      </c>
      <c r="D106" s="256" t="s">
        <v>348</v>
      </c>
      <c r="E106" s="70" t="s">
        <v>351</v>
      </c>
      <c r="F106" s="70" t="s">
        <v>3</v>
      </c>
      <c r="G106" s="96"/>
      <c r="H106" s="96">
        <v>50</v>
      </c>
      <c r="I106" s="96"/>
      <c r="J106" s="96"/>
      <c r="K106" s="96"/>
      <c r="L106" s="162">
        <v>50</v>
      </c>
      <c r="M106" s="253" t="s">
        <v>54</v>
      </c>
      <c r="N106" s="128"/>
      <c r="O106" s="239"/>
    </row>
    <row r="107" spans="1:15" s="254" customFormat="1" ht="61.5" customHeight="1" x14ac:dyDescent="0.2">
      <c r="A107" s="128">
        <v>17</v>
      </c>
      <c r="B107" s="122" t="s">
        <v>744</v>
      </c>
      <c r="C107" s="70" t="s">
        <v>347</v>
      </c>
      <c r="D107" s="256" t="s">
        <v>348</v>
      </c>
      <c r="E107" s="70" t="s">
        <v>351</v>
      </c>
      <c r="F107" s="70" t="s">
        <v>3</v>
      </c>
      <c r="G107" s="96"/>
      <c r="H107" s="96">
        <v>9</v>
      </c>
      <c r="I107" s="96"/>
      <c r="J107" s="96"/>
      <c r="K107" s="96"/>
      <c r="L107" s="162">
        <v>9</v>
      </c>
      <c r="M107" s="253" t="s">
        <v>54</v>
      </c>
      <c r="N107" s="128"/>
      <c r="O107" s="239"/>
    </row>
    <row r="108" spans="1:15" s="254" customFormat="1" ht="66.75" customHeight="1" x14ac:dyDescent="0.2">
      <c r="A108" s="128">
        <v>18</v>
      </c>
      <c r="B108" s="122" t="s">
        <v>745</v>
      </c>
      <c r="C108" s="70" t="s">
        <v>347</v>
      </c>
      <c r="D108" s="256" t="s">
        <v>348</v>
      </c>
      <c r="E108" s="70" t="s">
        <v>351</v>
      </c>
      <c r="F108" s="70" t="s">
        <v>3</v>
      </c>
      <c r="G108" s="96"/>
      <c r="H108" s="96">
        <v>6</v>
      </c>
      <c r="I108" s="96"/>
      <c r="J108" s="96"/>
      <c r="K108" s="96"/>
      <c r="L108" s="162">
        <v>6</v>
      </c>
      <c r="M108" s="253" t="s">
        <v>54</v>
      </c>
      <c r="N108" s="128"/>
      <c r="O108" s="239"/>
    </row>
    <row r="109" spans="1:15" s="254" customFormat="1" ht="63" customHeight="1" x14ac:dyDescent="0.2">
      <c r="A109" s="128">
        <v>19</v>
      </c>
      <c r="B109" s="122" t="s">
        <v>746</v>
      </c>
      <c r="C109" s="70" t="s">
        <v>347</v>
      </c>
      <c r="D109" s="256" t="s">
        <v>348</v>
      </c>
      <c r="E109" s="70" t="s">
        <v>351</v>
      </c>
      <c r="F109" s="70" t="s">
        <v>3</v>
      </c>
      <c r="G109" s="96"/>
      <c r="H109" s="96">
        <v>8.9</v>
      </c>
      <c r="I109" s="96"/>
      <c r="J109" s="96"/>
      <c r="K109" s="96"/>
      <c r="L109" s="162">
        <v>8.9</v>
      </c>
      <c r="M109" s="253" t="s">
        <v>54</v>
      </c>
      <c r="N109" s="128"/>
      <c r="O109" s="239"/>
    </row>
    <row r="110" spans="1:15" s="254" customFormat="1" ht="63" customHeight="1" x14ac:dyDescent="0.2">
      <c r="A110" s="128">
        <v>20</v>
      </c>
      <c r="B110" s="122" t="s">
        <v>747</v>
      </c>
      <c r="C110" s="70" t="s">
        <v>347</v>
      </c>
      <c r="D110" s="256" t="s">
        <v>348</v>
      </c>
      <c r="E110" s="70" t="s">
        <v>351</v>
      </c>
      <c r="F110" s="70" t="s">
        <v>3</v>
      </c>
      <c r="G110" s="96"/>
      <c r="H110" s="96">
        <v>20.6</v>
      </c>
      <c r="I110" s="96"/>
      <c r="J110" s="96"/>
      <c r="K110" s="96"/>
      <c r="L110" s="162">
        <v>20.6</v>
      </c>
      <c r="M110" s="253" t="s">
        <v>54</v>
      </c>
      <c r="N110" s="128"/>
      <c r="O110" s="239"/>
    </row>
    <row r="111" spans="1:15" s="254" customFormat="1" ht="63" customHeight="1" x14ac:dyDescent="0.2">
      <c r="A111" s="128">
        <v>21</v>
      </c>
      <c r="B111" s="62" t="s">
        <v>850</v>
      </c>
      <c r="C111" s="70" t="s">
        <v>347</v>
      </c>
      <c r="D111" s="256" t="s">
        <v>348</v>
      </c>
      <c r="E111" s="70" t="s">
        <v>351</v>
      </c>
      <c r="F111" s="70" t="s">
        <v>3</v>
      </c>
      <c r="G111" s="96"/>
      <c r="H111" s="96">
        <v>30</v>
      </c>
      <c r="I111" s="96"/>
      <c r="J111" s="96"/>
      <c r="K111" s="96"/>
      <c r="L111" s="162">
        <f>I111+H111</f>
        <v>30</v>
      </c>
      <c r="M111" s="253" t="s">
        <v>54</v>
      </c>
      <c r="N111" s="128"/>
      <c r="O111" s="239"/>
    </row>
    <row r="112" spans="1:15" s="254" customFormat="1" ht="63" customHeight="1" x14ac:dyDescent="0.2">
      <c r="A112" s="128">
        <v>22</v>
      </c>
      <c r="B112" s="122" t="s">
        <v>748</v>
      </c>
      <c r="C112" s="70" t="s">
        <v>347</v>
      </c>
      <c r="D112" s="256" t="s">
        <v>348</v>
      </c>
      <c r="E112" s="70" t="s">
        <v>351</v>
      </c>
      <c r="F112" s="70" t="s">
        <v>3</v>
      </c>
      <c r="G112" s="96"/>
      <c r="H112" s="96">
        <v>5</v>
      </c>
      <c r="I112" s="96"/>
      <c r="J112" s="96"/>
      <c r="K112" s="96"/>
      <c r="L112" s="162">
        <v>5</v>
      </c>
      <c r="M112" s="253" t="s">
        <v>54</v>
      </c>
      <c r="N112" s="128"/>
      <c r="O112" s="239"/>
    </row>
    <row r="113" spans="1:15" s="254" customFormat="1" ht="63" customHeight="1" x14ac:dyDescent="0.2">
      <c r="A113" s="128">
        <v>23</v>
      </c>
      <c r="B113" s="122" t="s">
        <v>749</v>
      </c>
      <c r="C113" s="70" t="s">
        <v>347</v>
      </c>
      <c r="D113" s="256" t="s">
        <v>348</v>
      </c>
      <c r="E113" s="70" t="s">
        <v>351</v>
      </c>
      <c r="F113" s="70" t="s">
        <v>3</v>
      </c>
      <c r="G113" s="96"/>
      <c r="H113" s="96">
        <v>114.73</v>
      </c>
      <c r="I113" s="96"/>
      <c r="J113" s="96"/>
      <c r="K113" s="96"/>
      <c r="L113" s="162">
        <v>114.73</v>
      </c>
      <c r="M113" s="253" t="s">
        <v>54</v>
      </c>
      <c r="N113" s="128"/>
      <c r="O113" s="239"/>
    </row>
    <row r="114" spans="1:15" s="254" customFormat="1" ht="63" customHeight="1" x14ac:dyDescent="0.2">
      <c r="A114" s="128">
        <v>24</v>
      </c>
      <c r="B114" s="122" t="s">
        <v>750</v>
      </c>
      <c r="C114" s="70" t="s">
        <v>347</v>
      </c>
      <c r="D114" s="256" t="s">
        <v>348</v>
      </c>
      <c r="E114" s="70" t="s">
        <v>351</v>
      </c>
      <c r="F114" s="70" t="s">
        <v>3</v>
      </c>
      <c r="G114" s="96"/>
      <c r="H114" s="96">
        <v>16</v>
      </c>
      <c r="I114" s="96"/>
      <c r="J114" s="96"/>
      <c r="K114" s="96"/>
      <c r="L114" s="162">
        <v>16</v>
      </c>
      <c r="M114" s="253" t="s">
        <v>54</v>
      </c>
      <c r="N114" s="128"/>
      <c r="O114" s="239"/>
    </row>
    <row r="115" spans="1:15" s="254" customFormat="1" ht="63" customHeight="1" x14ac:dyDescent="0.2">
      <c r="A115" s="128">
        <v>25</v>
      </c>
      <c r="B115" s="122" t="s">
        <v>751</v>
      </c>
      <c r="C115" s="70" t="s">
        <v>347</v>
      </c>
      <c r="D115" s="256" t="s">
        <v>348</v>
      </c>
      <c r="E115" s="70" t="s">
        <v>351</v>
      </c>
      <c r="F115" s="70" t="s">
        <v>3</v>
      </c>
      <c r="G115" s="96"/>
      <c r="H115" s="96">
        <v>11</v>
      </c>
      <c r="I115" s="96"/>
      <c r="J115" s="96"/>
      <c r="K115" s="96"/>
      <c r="L115" s="162">
        <v>11</v>
      </c>
      <c r="M115" s="253" t="s">
        <v>54</v>
      </c>
      <c r="N115" s="128"/>
      <c r="O115" s="239"/>
    </row>
    <row r="116" spans="1:15" s="254" customFormat="1" ht="63" customHeight="1" x14ac:dyDescent="0.2">
      <c r="A116" s="128">
        <v>26</v>
      </c>
      <c r="B116" s="122" t="s">
        <v>752</v>
      </c>
      <c r="C116" s="70" t="s">
        <v>347</v>
      </c>
      <c r="D116" s="256" t="s">
        <v>348</v>
      </c>
      <c r="E116" s="70" t="s">
        <v>351</v>
      </c>
      <c r="F116" s="70" t="s">
        <v>3</v>
      </c>
      <c r="G116" s="96"/>
      <c r="H116" s="96">
        <v>12</v>
      </c>
      <c r="I116" s="96"/>
      <c r="J116" s="96"/>
      <c r="K116" s="96"/>
      <c r="L116" s="162">
        <v>12</v>
      </c>
      <c r="M116" s="253" t="s">
        <v>54</v>
      </c>
      <c r="N116" s="128"/>
      <c r="O116" s="239"/>
    </row>
    <row r="117" spans="1:15" s="254" customFormat="1" ht="63" customHeight="1" x14ac:dyDescent="0.2">
      <c r="A117" s="128">
        <v>27</v>
      </c>
      <c r="B117" s="122" t="s">
        <v>753</v>
      </c>
      <c r="C117" s="70" t="s">
        <v>347</v>
      </c>
      <c r="D117" s="256" t="s">
        <v>348</v>
      </c>
      <c r="E117" s="70" t="s">
        <v>351</v>
      </c>
      <c r="F117" s="70" t="s">
        <v>3</v>
      </c>
      <c r="G117" s="96"/>
      <c r="H117" s="96">
        <v>9.6999999999999993</v>
      </c>
      <c r="I117" s="96"/>
      <c r="J117" s="96"/>
      <c r="K117" s="96"/>
      <c r="L117" s="162">
        <v>9.6999999999999993</v>
      </c>
      <c r="M117" s="253" t="s">
        <v>54</v>
      </c>
      <c r="N117" s="128"/>
      <c r="O117" s="239"/>
    </row>
    <row r="118" spans="1:15" s="254" customFormat="1" ht="63" customHeight="1" x14ac:dyDescent="0.2">
      <c r="A118" s="128">
        <v>28</v>
      </c>
      <c r="B118" s="122" t="s">
        <v>754</v>
      </c>
      <c r="C118" s="70" t="s">
        <v>347</v>
      </c>
      <c r="D118" s="256" t="s">
        <v>348</v>
      </c>
      <c r="E118" s="70" t="s">
        <v>351</v>
      </c>
      <c r="F118" s="70" t="s">
        <v>3</v>
      </c>
      <c r="G118" s="96"/>
      <c r="H118" s="96">
        <v>5</v>
      </c>
      <c r="I118" s="96"/>
      <c r="J118" s="96"/>
      <c r="K118" s="96"/>
      <c r="L118" s="162">
        <v>5</v>
      </c>
      <c r="M118" s="253" t="s">
        <v>54</v>
      </c>
      <c r="N118" s="128"/>
      <c r="O118" s="239"/>
    </row>
    <row r="119" spans="1:15" s="254" customFormat="1" ht="63" customHeight="1" x14ac:dyDescent="0.2">
      <c r="A119" s="128">
        <v>29</v>
      </c>
      <c r="B119" s="122" t="s">
        <v>755</v>
      </c>
      <c r="C119" s="70" t="s">
        <v>347</v>
      </c>
      <c r="D119" s="256" t="s">
        <v>348</v>
      </c>
      <c r="E119" s="70" t="s">
        <v>351</v>
      </c>
      <c r="F119" s="70" t="s">
        <v>3</v>
      </c>
      <c r="G119" s="96"/>
      <c r="H119" s="96">
        <v>10</v>
      </c>
      <c r="I119" s="96"/>
      <c r="J119" s="96"/>
      <c r="K119" s="96"/>
      <c r="L119" s="162">
        <v>10</v>
      </c>
      <c r="M119" s="253" t="s">
        <v>54</v>
      </c>
      <c r="N119" s="128"/>
      <c r="O119" s="260"/>
    </row>
    <row r="120" spans="1:15" s="254" customFormat="1" ht="31.5" customHeight="1" x14ac:dyDescent="0.2">
      <c r="A120" s="128">
        <v>30</v>
      </c>
      <c r="B120" s="122" t="s">
        <v>756</v>
      </c>
      <c r="C120" s="70" t="s">
        <v>347</v>
      </c>
      <c r="D120" s="256" t="s">
        <v>348</v>
      </c>
      <c r="E120" s="70" t="s">
        <v>351</v>
      </c>
      <c r="F120" s="70" t="s">
        <v>3</v>
      </c>
      <c r="G120" s="96"/>
      <c r="H120" s="96">
        <v>55</v>
      </c>
      <c r="I120" s="96"/>
      <c r="J120" s="96"/>
      <c r="K120" s="96"/>
      <c r="L120" s="162">
        <v>55</v>
      </c>
      <c r="M120" s="253" t="s">
        <v>54</v>
      </c>
      <c r="N120" s="128"/>
      <c r="O120" s="119"/>
    </row>
    <row r="121" spans="1:15" s="254" customFormat="1" ht="63" customHeight="1" x14ac:dyDescent="0.2">
      <c r="A121" s="128">
        <v>31</v>
      </c>
      <c r="B121" s="122" t="s">
        <v>757</v>
      </c>
      <c r="C121" s="133" t="s">
        <v>347</v>
      </c>
      <c r="D121" s="133" t="s">
        <v>348</v>
      </c>
      <c r="E121" s="70" t="s">
        <v>758</v>
      </c>
      <c r="F121" s="70" t="s">
        <v>3</v>
      </c>
      <c r="G121" s="62"/>
      <c r="H121" s="96">
        <v>3000</v>
      </c>
      <c r="I121" s="96">
        <v>10090</v>
      </c>
      <c r="J121" s="96"/>
      <c r="K121" s="96"/>
      <c r="L121" s="162">
        <f>G121+H121+I121+J121+K121</f>
        <v>13090</v>
      </c>
      <c r="M121" s="253" t="s">
        <v>54</v>
      </c>
      <c r="N121" s="253"/>
      <c r="O121" s="239"/>
    </row>
    <row r="122" spans="1:15" s="254" customFormat="1" ht="63" customHeight="1" x14ac:dyDescent="0.2">
      <c r="A122" s="128">
        <v>32</v>
      </c>
      <c r="B122" s="122" t="s">
        <v>759</v>
      </c>
      <c r="C122" s="70" t="s">
        <v>347</v>
      </c>
      <c r="D122" s="256" t="s">
        <v>348</v>
      </c>
      <c r="E122" s="70" t="s">
        <v>351</v>
      </c>
      <c r="F122" s="70" t="s">
        <v>3</v>
      </c>
      <c r="G122" s="96"/>
      <c r="H122" s="96">
        <v>10</v>
      </c>
      <c r="I122" s="96"/>
      <c r="J122" s="96"/>
      <c r="K122" s="96"/>
      <c r="L122" s="162">
        <v>10</v>
      </c>
      <c r="M122" s="253" t="s">
        <v>54</v>
      </c>
      <c r="N122" s="128"/>
      <c r="O122" s="239"/>
    </row>
    <row r="123" spans="1:15" s="254" customFormat="1" ht="54.75" customHeight="1" x14ac:dyDescent="0.2">
      <c r="A123" s="128">
        <v>33</v>
      </c>
      <c r="B123" s="122" t="s">
        <v>760</v>
      </c>
      <c r="C123" s="70" t="s">
        <v>347</v>
      </c>
      <c r="D123" s="256" t="s">
        <v>348</v>
      </c>
      <c r="E123" s="70" t="s">
        <v>351</v>
      </c>
      <c r="F123" s="70" t="s">
        <v>3</v>
      </c>
      <c r="G123" s="96"/>
      <c r="H123" s="96">
        <v>10</v>
      </c>
      <c r="I123" s="96"/>
      <c r="J123" s="96"/>
      <c r="K123" s="96"/>
      <c r="L123" s="162">
        <v>10</v>
      </c>
      <c r="M123" s="253" t="s">
        <v>54</v>
      </c>
      <c r="N123" s="128"/>
      <c r="O123" s="239"/>
    </row>
    <row r="124" spans="1:15" s="254" customFormat="1" ht="54.75" customHeight="1" x14ac:dyDescent="0.2">
      <c r="A124" s="128">
        <v>34</v>
      </c>
      <c r="B124" s="122" t="s">
        <v>761</v>
      </c>
      <c r="C124" s="70" t="s">
        <v>347</v>
      </c>
      <c r="D124" s="256" t="s">
        <v>348</v>
      </c>
      <c r="E124" s="70" t="s">
        <v>711</v>
      </c>
      <c r="F124" s="70" t="s">
        <v>3</v>
      </c>
      <c r="G124" s="96"/>
      <c r="H124" s="96"/>
      <c r="I124" s="96">
        <v>120</v>
      </c>
      <c r="J124" s="96"/>
      <c r="K124" s="96"/>
      <c r="L124" s="162">
        <f>G124+H124+I124+J124+K124</f>
        <v>120</v>
      </c>
      <c r="M124" s="253" t="s">
        <v>54</v>
      </c>
      <c r="N124" s="128" t="s">
        <v>76</v>
      </c>
      <c r="O124" s="239"/>
    </row>
    <row r="125" spans="1:15" s="254" customFormat="1" ht="51" customHeight="1" x14ac:dyDescent="0.2">
      <c r="A125" s="128">
        <v>35</v>
      </c>
      <c r="B125" s="122" t="s">
        <v>762</v>
      </c>
      <c r="C125" s="70" t="s">
        <v>347</v>
      </c>
      <c r="D125" s="256" t="s">
        <v>348</v>
      </c>
      <c r="E125" s="70" t="s">
        <v>711</v>
      </c>
      <c r="F125" s="70" t="s">
        <v>3</v>
      </c>
      <c r="G125" s="96"/>
      <c r="H125" s="96"/>
      <c r="I125" s="96"/>
      <c r="J125" s="96">
        <v>150</v>
      </c>
      <c r="K125" s="96"/>
      <c r="L125" s="162">
        <f t="shared" ref="L125:L143" si="3">G125+H125+I125+J125+K125</f>
        <v>150</v>
      </c>
      <c r="M125" s="253" t="s">
        <v>54</v>
      </c>
      <c r="N125" s="128"/>
      <c r="O125" s="239"/>
    </row>
    <row r="126" spans="1:15" s="254" customFormat="1" ht="54.75" customHeight="1" x14ac:dyDescent="0.2">
      <c r="A126" s="128">
        <v>36</v>
      </c>
      <c r="B126" s="122" t="s">
        <v>763</v>
      </c>
      <c r="C126" s="70" t="s">
        <v>347</v>
      </c>
      <c r="D126" s="256" t="s">
        <v>348</v>
      </c>
      <c r="E126" s="70" t="s">
        <v>711</v>
      </c>
      <c r="F126" s="70" t="s">
        <v>3</v>
      </c>
      <c r="G126" s="96"/>
      <c r="H126" s="96"/>
      <c r="I126" s="96">
        <v>65</v>
      </c>
      <c r="J126" s="96"/>
      <c r="K126" s="96"/>
      <c r="L126" s="162">
        <f t="shared" si="3"/>
        <v>65</v>
      </c>
      <c r="M126" s="253" t="s">
        <v>54</v>
      </c>
      <c r="N126" s="128"/>
      <c r="O126" s="239"/>
    </row>
    <row r="127" spans="1:15" s="254" customFormat="1" ht="53.25" customHeight="1" x14ac:dyDescent="0.2">
      <c r="A127" s="128">
        <v>37</v>
      </c>
      <c r="B127" s="122" t="s">
        <v>764</v>
      </c>
      <c r="C127" s="70" t="s">
        <v>347</v>
      </c>
      <c r="D127" s="256" t="s">
        <v>348</v>
      </c>
      <c r="E127" s="70" t="s">
        <v>711</v>
      </c>
      <c r="F127" s="70" t="s">
        <v>3</v>
      </c>
      <c r="G127" s="96"/>
      <c r="H127" s="96"/>
      <c r="I127" s="96">
        <v>12</v>
      </c>
      <c r="J127" s="96"/>
      <c r="K127" s="96"/>
      <c r="L127" s="162">
        <f t="shared" si="3"/>
        <v>12</v>
      </c>
      <c r="M127" s="253" t="s">
        <v>54</v>
      </c>
      <c r="N127" s="128"/>
      <c r="O127" s="239"/>
    </row>
    <row r="128" spans="1:15" s="254" customFormat="1" ht="51" customHeight="1" x14ac:dyDescent="0.2">
      <c r="A128" s="128">
        <v>38</v>
      </c>
      <c r="B128" s="122" t="s">
        <v>765</v>
      </c>
      <c r="C128" s="70" t="s">
        <v>347</v>
      </c>
      <c r="D128" s="256" t="s">
        <v>348</v>
      </c>
      <c r="E128" s="70" t="s">
        <v>711</v>
      </c>
      <c r="F128" s="70" t="s">
        <v>3</v>
      </c>
      <c r="G128" s="96"/>
      <c r="H128" s="96"/>
      <c r="I128" s="96"/>
      <c r="J128" s="96">
        <v>160</v>
      </c>
      <c r="K128" s="96"/>
      <c r="L128" s="162">
        <f t="shared" si="3"/>
        <v>160</v>
      </c>
      <c r="M128" s="253" t="s">
        <v>54</v>
      </c>
      <c r="N128" s="128"/>
      <c r="O128" s="239"/>
    </row>
    <row r="129" spans="1:15" s="254" customFormat="1" ht="54.75" customHeight="1" x14ac:dyDescent="0.2">
      <c r="A129" s="128">
        <v>39</v>
      </c>
      <c r="B129" s="122" t="s">
        <v>766</v>
      </c>
      <c r="C129" s="70" t="s">
        <v>347</v>
      </c>
      <c r="D129" s="256" t="s">
        <v>348</v>
      </c>
      <c r="E129" s="70" t="s">
        <v>711</v>
      </c>
      <c r="F129" s="70" t="s">
        <v>719</v>
      </c>
      <c r="G129" s="96"/>
      <c r="H129" s="96"/>
      <c r="I129" s="96">
        <v>358</v>
      </c>
      <c r="J129" s="96"/>
      <c r="K129" s="96"/>
      <c r="L129" s="162">
        <f t="shared" si="3"/>
        <v>358</v>
      </c>
      <c r="M129" s="253" t="s">
        <v>54</v>
      </c>
      <c r="N129" s="128"/>
      <c r="O129" s="239"/>
    </row>
    <row r="130" spans="1:15" s="254" customFormat="1" ht="54.75" customHeight="1" x14ac:dyDescent="0.2">
      <c r="A130" s="128">
        <v>40</v>
      </c>
      <c r="B130" s="62" t="s">
        <v>844</v>
      </c>
      <c r="C130" s="70" t="s">
        <v>347</v>
      </c>
      <c r="D130" s="256" t="s">
        <v>348</v>
      </c>
      <c r="E130" s="70" t="s">
        <v>711</v>
      </c>
      <c r="F130" s="70" t="s">
        <v>719</v>
      </c>
      <c r="G130" s="96"/>
      <c r="H130" s="96"/>
      <c r="I130" s="96">
        <v>50</v>
      </c>
      <c r="J130" s="96"/>
      <c r="K130" s="96"/>
      <c r="L130" s="162">
        <f t="shared" si="3"/>
        <v>50</v>
      </c>
      <c r="M130" s="253" t="s">
        <v>54</v>
      </c>
      <c r="N130" s="128"/>
      <c r="O130" s="239"/>
    </row>
    <row r="131" spans="1:15" s="254" customFormat="1" ht="47.25" customHeight="1" x14ac:dyDescent="0.2">
      <c r="A131" s="128">
        <v>41</v>
      </c>
      <c r="B131" s="122" t="s">
        <v>767</v>
      </c>
      <c r="C131" s="70" t="s">
        <v>347</v>
      </c>
      <c r="D131" s="256" t="s">
        <v>348</v>
      </c>
      <c r="E131" s="70" t="s">
        <v>711</v>
      </c>
      <c r="F131" s="70" t="s">
        <v>719</v>
      </c>
      <c r="G131" s="96"/>
      <c r="H131" s="96"/>
      <c r="I131" s="96">
        <v>700</v>
      </c>
      <c r="J131" s="96"/>
      <c r="K131" s="96"/>
      <c r="L131" s="162">
        <f t="shared" si="3"/>
        <v>700</v>
      </c>
      <c r="M131" s="253" t="s">
        <v>54</v>
      </c>
      <c r="N131" s="128"/>
      <c r="O131" s="239"/>
    </row>
    <row r="132" spans="1:15" s="254" customFormat="1" ht="67.5" customHeight="1" x14ac:dyDescent="0.2">
      <c r="A132" s="128">
        <v>42</v>
      </c>
      <c r="B132" s="122" t="s">
        <v>768</v>
      </c>
      <c r="C132" s="70" t="s">
        <v>347</v>
      </c>
      <c r="D132" s="256" t="s">
        <v>348</v>
      </c>
      <c r="E132" s="70" t="s">
        <v>711</v>
      </c>
      <c r="F132" s="70" t="s">
        <v>719</v>
      </c>
      <c r="G132" s="96"/>
      <c r="H132" s="96"/>
      <c r="I132" s="96">
        <v>30</v>
      </c>
      <c r="J132" s="96"/>
      <c r="K132" s="96"/>
      <c r="L132" s="162">
        <f t="shared" si="3"/>
        <v>30</v>
      </c>
      <c r="M132" s="253" t="s">
        <v>54</v>
      </c>
      <c r="N132" s="128"/>
      <c r="O132" s="239"/>
    </row>
    <row r="133" spans="1:15" s="254" customFormat="1" ht="67.5" customHeight="1" x14ac:dyDescent="0.2">
      <c r="A133" s="128">
        <v>43</v>
      </c>
      <c r="B133" s="122" t="s">
        <v>769</v>
      </c>
      <c r="C133" s="70" t="s">
        <v>347</v>
      </c>
      <c r="D133" s="256" t="s">
        <v>348</v>
      </c>
      <c r="E133" s="70" t="s">
        <v>711</v>
      </c>
      <c r="F133" s="70" t="s">
        <v>719</v>
      </c>
      <c r="G133" s="96"/>
      <c r="H133" s="96"/>
      <c r="I133" s="96"/>
      <c r="J133" s="96">
        <v>60</v>
      </c>
      <c r="K133" s="96"/>
      <c r="L133" s="162">
        <f t="shared" si="3"/>
        <v>60</v>
      </c>
      <c r="M133" s="253" t="s">
        <v>54</v>
      </c>
      <c r="N133" s="128"/>
      <c r="O133" s="239"/>
    </row>
    <row r="134" spans="1:15" s="254" customFormat="1" ht="67.5" customHeight="1" x14ac:dyDescent="0.2">
      <c r="A134" s="128">
        <v>44</v>
      </c>
      <c r="B134" s="122" t="s">
        <v>770</v>
      </c>
      <c r="C134" s="70" t="s">
        <v>347</v>
      </c>
      <c r="D134" s="256" t="s">
        <v>348</v>
      </c>
      <c r="E134" s="70" t="s">
        <v>711</v>
      </c>
      <c r="F134" s="70" t="s">
        <v>719</v>
      </c>
      <c r="G134" s="96"/>
      <c r="H134" s="96"/>
      <c r="I134" s="96"/>
      <c r="J134" s="96">
        <v>15</v>
      </c>
      <c r="K134" s="96"/>
      <c r="L134" s="162">
        <f t="shared" si="3"/>
        <v>15</v>
      </c>
      <c r="M134" s="253" t="s">
        <v>54</v>
      </c>
      <c r="N134" s="128"/>
      <c r="O134" s="239"/>
    </row>
    <row r="135" spans="1:15" s="254" customFormat="1" ht="67.5" customHeight="1" x14ac:dyDescent="0.2">
      <c r="A135" s="128">
        <v>45</v>
      </c>
      <c r="B135" s="122" t="s">
        <v>720</v>
      </c>
      <c r="C135" s="70" t="s">
        <v>347</v>
      </c>
      <c r="D135" s="256" t="s">
        <v>348</v>
      </c>
      <c r="E135" s="70" t="s">
        <v>711</v>
      </c>
      <c r="F135" s="70" t="s">
        <v>719</v>
      </c>
      <c r="G135" s="96"/>
      <c r="H135" s="96"/>
      <c r="I135" s="96">
        <v>1300</v>
      </c>
      <c r="J135" s="96"/>
      <c r="K135" s="96"/>
      <c r="L135" s="162">
        <f t="shared" si="3"/>
        <v>1300</v>
      </c>
      <c r="M135" s="253" t="s">
        <v>54</v>
      </c>
      <c r="N135" s="128"/>
      <c r="O135" s="239"/>
    </row>
    <row r="136" spans="1:15" s="254" customFormat="1" ht="57.75" customHeight="1" x14ac:dyDescent="0.2">
      <c r="A136" s="128">
        <v>46</v>
      </c>
      <c r="B136" s="122" t="s">
        <v>845</v>
      </c>
      <c r="C136" s="70" t="s">
        <v>347</v>
      </c>
      <c r="D136" s="256" t="s">
        <v>348</v>
      </c>
      <c r="E136" s="70" t="s">
        <v>711</v>
      </c>
      <c r="F136" s="70" t="s">
        <v>719</v>
      </c>
      <c r="G136" s="96"/>
      <c r="H136" s="96"/>
      <c r="I136" s="96">
        <v>3500</v>
      </c>
      <c r="J136" s="96"/>
      <c r="K136" s="96"/>
      <c r="L136" s="162">
        <v>3500</v>
      </c>
      <c r="M136" s="253" t="s">
        <v>54</v>
      </c>
      <c r="N136" s="128"/>
      <c r="O136" s="239"/>
    </row>
    <row r="137" spans="1:15" s="254" customFormat="1" ht="52.5" customHeight="1" x14ac:dyDescent="0.2">
      <c r="A137" s="128">
        <v>47</v>
      </c>
      <c r="B137" s="122" t="s">
        <v>721</v>
      </c>
      <c r="C137" s="70" t="s">
        <v>347</v>
      </c>
      <c r="D137" s="256" t="s">
        <v>348</v>
      </c>
      <c r="E137" s="70" t="s">
        <v>711</v>
      </c>
      <c r="F137" s="70" t="s">
        <v>719</v>
      </c>
      <c r="G137" s="96"/>
      <c r="H137" s="96"/>
      <c r="I137" s="96"/>
      <c r="J137" s="96">
        <v>1000</v>
      </c>
      <c r="K137" s="96"/>
      <c r="L137" s="162">
        <f t="shared" si="3"/>
        <v>1000</v>
      </c>
      <c r="M137" s="253" t="s">
        <v>54</v>
      </c>
      <c r="N137" s="128"/>
      <c r="O137" s="239"/>
    </row>
    <row r="138" spans="1:15" s="254" customFormat="1" ht="85.5" customHeight="1" x14ac:dyDescent="0.2">
      <c r="A138" s="128">
        <v>48</v>
      </c>
      <c r="B138" s="122" t="s">
        <v>846</v>
      </c>
      <c r="C138" s="70" t="s">
        <v>363</v>
      </c>
      <c r="D138" s="256" t="s">
        <v>348</v>
      </c>
      <c r="E138" s="70" t="s">
        <v>711</v>
      </c>
      <c r="F138" s="70" t="s">
        <v>719</v>
      </c>
      <c r="G138" s="96"/>
      <c r="H138" s="96"/>
      <c r="I138" s="96"/>
      <c r="J138" s="96">
        <v>700</v>
      </c>
      <c r="K138" s="96"/>
      <c r="L138" s="162">
        <v>700</v>
      </c>
      <c r="M138" s="253" t="s">
        <v>54</v>
      </c>
      <c r="N138" s="128"/>
      <c r="O138" s="239"/>
    </row>
    <row r="139" spans="1:15" s="254" customFormat="1" ht="71.25" customHeight="1" x14ac:dyDescent="0.2">
      <c r="A139" s="128">
        <v>49</v>
      </c>
      <c r="B139" s="122" t="s">
        <v>847</v>
      </c>
      <c r="C139" s="70" t="s">
        <v>347</v>
      </c>
      <c r="D139" s="256" t="s">
        <v>348</v>
      </c>
      <c r="E139" s="70" t="s">
        <v>711</v>
      </c>
      <c r="F139" s="70" t="s">
        <v>719</v>
      </c>
      <c r="G139" s="96"/>
      <c r="H139" s="96"/>
      <c r="I139" s="96"/>
      <c r="J139" s="96">
        <v>1200</v>
      </c>
      <c r="K139" s="96"/>
      <c r="L139" s="162">
        <v>1200</v>
      </c>
      <c r="M139" s="253" t="s">
        <v>54</v>
      </c>
      <c r="N139" s="128"/>
      <c r="O139" s="239"/>
    </row>
    <row r="140" spans="1:15" s="254" customFormat="1" ht="71.25" customHeight="1" x14ac:dyDescent="0.2">
      <c r="A140" s="128">
        <v>50</v>
      </c>
      <c r="B140" s="122" t="s">
        <v>848</v>
      </c>
      <c r="C140" s="70" t="s">
        <v>363</v>
      </c>
      <c r="D140" s="256" t="s">
        <v>348</v>
      </c>
      <c r="E140" s="70" t="s">
        <v>711</v>
      </c>
      <c r="F140" s="70" t="s">
        <v>719</v>
      </c>
      <c r="G140" s="96"/>
      <c r="H140" s="96"/>
      <c r="I140" s="96"/>
      <c r="J140" s="96">
        <v>500</v>
      </c>
      <c r="K140" s="96"/>
      <c r="L140" s="162">
        <v>500</v>
      </c>
      <c r="M140" s="253" t="s">
        <v>54</v>
      </c>
      <c r="N140" s="128"/>
      <c r="O140" s="239"/>
    </row>
    <row r="141" spans="1:15" s="254" customFormat="1" ht="71.25" customHeight="1" x14ac:dyDescent="0.2">
      <c r="A141" s="128">
        <v>51</v>
      </c>
      <c r="B141" s="122" t="s">
        <v>849</v>
      </c>
      <c r="C141" s="70" t="s">
        <v>347</v>
      </c>
      <c r="D141" s="256" t="s">
        <v>348</v>
      </c>
      <c r="E141" s="70" t="s">
        <v>711</v>
      </c>
      <c r="F141" s="70" t="s">
        <v>719</v>
      </c>
      <c r="G141" s="96"/>
      <c r="H141" s="96"/>
      <c r="I141" s="96">
        <v>500</v>
      </c>
      <c r="J141" s="96"/>
      <c r="K141" s="96"/>
      <c r="L141" s="162">
        <v>500</v>
      </c>
      <c r="M141" s="253" t="s">
        <v>54</v>
      </c>
      <c r="N141" s="128"/>
      <c r="O141" s="239"/>
    </row>
    <row r="142" spans="1:15" s="254" customFormat="1" ht="66" customHeight="1" x14ac:dyDescent="0.2">
      <c r="A142" s="128">
        <v>52</v>
      </c>
      <c r="B142" s="122" t="s">
        <v>722</v>
      </c>
      <c r="C142" s="70" t="s">
        <v>347</v>
      </c>
      <c r="D142" s="256" t="s">
        <v>348</v>
      </c>
      <c r="E142" s="70" t="s">
        <v>711</v>
      </c>
      <c r="F142" s="70" t="s">
        <v>719</v>
      </c>
      <c r="G142" s="96"/>
      <c r="H142" s="96"/>
      <c r="I142" s="96"/>
      <c r="J142" s="96">
        <v>2300</v>
      </c>
      <c r="K142" s="96"/>
      <c r="L142" s="162">
        <f t="shared" si="3"/>
        <v>2300</v>
      </c>
      <c r="M142" s="253" t="s">
        <v>54</v>
      </c>
      <c r="N142" s="128"/>
      <c r="O142" s="239"/>
    </row>
    <row r="143" spans="1:15" s="254" customFormat="1" ht="54" customHeight="1" x14ac:dyDescent="0.2">
      <c r="A143" s="128">
        <v>53</v>
      </c>
      <c r="B143" s="122" t="s">
        <v>723</v>
      </c>
      <c r="C143" s="70" t="s">
        <v>347</v>
      </c>
      <c r="D143" s="256" t="s">
        <v>348</v>
      </c>
      <c r="E143" s="70" t="s">
        <v>711</v>
      </c>
      <c r="F143" s="70" t="s">
        <v>719</v>
      </c>
      <c r="G143" s="96"/>
      <c r="H143" s="96"/>
      <c r="I143" s="96">
        <v>1000</v>
      </c>
      <c r="J143" s="96"/>
      <c r="K143" s="96"/>
      <c r="L143" s="162">
        <f t="shared" si="3"/>
        <v>1000</v>
      </c>
      <c r="M143" s="253" t="s">
        <v>54</v>
      </c>
      <c r="N143" s="128"/>
      <c r="O143" s="239"/>
    </row>
    <row r="144" spans="1:15" s="254" customFormat="1" ht="66" customHeight="1" x14ac:dyDescent="0.2">
      <c r="A144" s="128">
        <v>54</v>
      </c>
      <c r="B144" s="263" t="s">
        <v>771</v>
      </c>
      <c r="C144" s="133" t="s">
        <v>521</v>
      </c>
      <c r="D144" s="256" t="s">
        <v>348</v>
      </c>
      <c r="E144" s="70" t="s">
        <v>167</v>
      </c>
      <c r="F144" s="70" t="s">
        <v>4</v>
      </c>
      <c r="G144" s="96">
        <v>350</v>
      </c>
      <c r="H144" s="96">
        <v>373</v>
      </c>
      <c r="I144" s="96">
        <v>380</v>
      </c>
      <c r="J144" s="96">
        <v>395</v>
      </c>
      <c r="K144" s="96">
        <v>410</v>
      </c>
      <c r="L144" s="162"/>
      <c r="M144" s="253"/>
      <c r="N144" s="264"/>
      <c r="O144" s="239"/>
    </row>
    <row r="145" spans="1:16" s="254" customFormat="1" ht="53.25" customHeight="1" x14ac:dyDescent="0.2">
      <c r="A145" s="758">
        <v>55</v>
      </c>
      <c r="B145" s="770" t="s">
        <v>353</v>
      </c>
      <c r="C145" s="733" t="s">
        <v>43</v>
      </c>
      <c r="D145" s="733" t="s">
        <v>348</v>
      </c>
      <c r="E145" s="731" t="s">
        <v>167</v>
      </c>
      <c r="F145" s="731" t="s">
        <v>4</v>
      </c>
      <c r="G145" s="256">
        <v>5617.9</v>
      </c>
      <c r="H145" s="256">
        <v>6037.7</v>
      </c>
      <c r="I145" s="256">
        <v>8129.4</v>
      </c>
      <c r="J145" s="256">
        <v>8854.7000000000007</v>
      </c>
      <c r="K145" s="256">
        <v>8485.1</v>
      </c>
      <c r="L145" s="162">
        <f>K145+J145+I145+H145+G145</f>
        <v>37124.800000000003</v>
      </c>
      <c r="M145" s="253" t="s">
        <v>66</v>
      </c>
      <c r="N145" s="243">
        <v>255053015</v>
      </c>
      <c r="O145" s="260"/>
    </row>
    <row r="146" spans="1:16" s="254" customFormat="1" ht="15.75" customHeight="1" x14ac:dyDescent="0.2">
      <c r="A146" s="759"/>
      <c r="B146" s="771"/>
      <c r="C146" s="734"/>
      <c r="D146" s="734"/>
      <c r="E146" s="732"/>
      <c r="F146" s="732"/>
      <c r="G146" s="256">
        <v>2300.16</v>
      </c>
      <c r="H146" s="256"/>
      <c r="I146" s="256"/>
      <c r="J146" s="256"/>
      <c r="K146" s="256"/>
      <c r="L146" s="253">
        <v>2300.16</v>
      </c>
      <c r="M146" s="253" t="s">
        <v>65</v>
      </c>
      <c r="N146" s="243">
        <v>255053011</v>
      </c>
      <c r="O146" s="119"/>
    </row>
    <row r="147" spans="1:16" s="254" customFormat="1" ht="60" customHeight="1" x14ac:dyDescent="0.2">
      <c r="A147" s="128">
        <v>56</v>
      </c>
      <c r="B147" s="122" t="s">
        <v>354</v>
      </c>
      <c r="C147" s="70" t="s">
        <v>355</v>
      </c>
      <c r="D147" s="256" t="s">
        <v>348</v>
      </c>
      <c r="E147" s="70" t="s">
        <v>167</v>
      </c>
      <c r="F147" s="102" t="s">
        <v>46</v>
      </c>
      <c r="G147" s="128">
        <v>320</v>
      </c>
      <c r="H147" s="128">
        <v>250</v>
      </c>
      <c r="I147" s="128">
        <v>310</v>
      </c>
      <c r="J147" s="70">
        <v>350</v>
      </c>
      <c r="K147" s="70">
        <v>410</v>
      </c>
      <c r="L147" s="162"/>
      <c r="M147" s="253"/>
      <c r="N147" s="264"/>
      <c r="O147" s="239"/>
    </row>
    <row r="148" spans="1:16" s="254" customFormat="1" ht="63" customHeight="1" x14ac:dyDescent="0.2">
      <c r="A148" s="128">
        <v>57</v>
      </c>
      <c r="B148" s="122" t="s">
        <v>487</v>
      </c>
      <c r="C148" s="70" t="s">
        <v>142</v>
      </c>
      <c r="D148" s="256" t="s">
        <v>348</v>
      </c>
      <c r="E148" s="70" t="s">
        <v>167</v>
      </c>
      <c r="F148" s="102" t="s">
        <v>46</v>
      </c>
      <c r="G148" s="128">
        <v>109</v>
      </c>
      <c r="H148" s="128">
        <v>24</v>
      </c>
      <c r="I148" s="128">
        <v>13</v>
      </c>
      <c r="J148" s="70">
        <v>13</v>
      </c>
      <c r="K148" s="70">
        <v>13</v>
      </c>
      <c r="L148" s="162"/>
      <c r="M148" s="253"/>
      <c r="N148" s="264"/>
      <c r="O148" s="239"/>
    </row>
    <row r="149" spans="1:16" s="254" customFormat="1" ht="65.25" customHeight="1" x14ac:dyDescent="0.2">
      <c r="A149" s="128">
        <v>58</v>
      </c>
      <c r="B149" s="122" t="s">
        <v>356</v>
      </c>
      <c r="C149" s="70" t="s">
        <v>355</v>
      </c>
      <c r="D149" s="256" t="s">
        <v>348</v>
      </c>
      <c r="E149" s="70" t="s">
        <v>167</v>
      </c>
      <c r="F149" s="102" t="s">
        <v>46</v>
      </c>
      <c r="G149" s="128">
        <v>105</v>
      </c>
      <c r="H149" s="128">
        <v>44</v>
      </c>
      <c r="I149" s="128">
        <v>100</v>
      </c>
      <c r="J149" s="70">
        <v>100</v>
      </c>
      <c r="K149" s="70">
        <v>100</v>
      </c>
      <c r="L149" s="162"/>
      <c r="M149" s="253"/>
      <c r="N149" s="264"/>
      <c r="O149" s="239"/>
    </row>
    <row r="150" spans="1:16" s="254" customFormat="1" ht="65.25" customHeight="1" x14ac:dyDescent="0.2">
      <c r="A150" s="128">
        <v>59</v>
      </c>
      <c r="B150" s="257" t="s">
        <v>357</v>
      </c>
      <c r="C150" s="256" t="s">
        <v>43</v>
      </c>
      <c r="D150" s="256" t="s">
        <v>358</v>
      </c>
      <c r="E150" s="70" t="s">
        <v>167</v>
      </c>
      <c r="F150" s="256" t="s">
        <v>359</v>
      </c>
      <c r="G150" s="265">
        <v>411.61660000000001</v>
      </c>
      <c r="H150" s="256">
        <v>1574</v>
      </c>
      <c r="I150" s="256">
        <v>1301.7</v>
      </c>
      <c r="J150" s="256">
        <v>1386.1</v>
      </c>
      <c r="K150" s="256">
        <v>1386.1</v>
      </c>
      <c r="L150" s="162">
        <f>K150+J150+I150+H150+G150</f>
        <v>6059.5165999999999</v>
      </c>
      <c r="M150" s="253" t="s">
        <v>66</v>
      </c>
      <c r="N150" s="243">
        <v>255002015</v>
      </c>
      <c r="O150" s="239"/>
    </row>
    <row r="151" spans="1:16" s="254" customFormat="1" ht="94.5" customHeight="1" x14ac:dyDescent="0.2">
      <c r="A151" s="128">
        <v>60</v>
      </c>
      <c r="B151" s="266" t="s">
        <v>360</v>
      </c>
      <c r="C151" s="256" t="s">
        <v>43</v>
      </c>
      <c r="D151" s="256" t="s">
        <v>358</v>
      </c>
      <c r="E151" s="70" t="s">
        <v>167</v>
      </c>
      <c r="F151" s="256" t="s">
        <v>359</v>
      </c>
      <c r="G151" s="256">
        <v>5174.4467999999997</v>
      </c>
      <c r="H151" s="256">
        <v>7158.1</v>
      </c>
      <c r="I151" s="256">
        <v>6290.7</v>
      </c>
      <c r="J151" s="256">
        <v>6942.7</v>
      </c>
      <c r="K151" s="256">
        <v>7506.6</v>
      </c>
      <c r="L151" s="162">
        <f>K151+J151+I151+H151+G151</f>
        <v>33072.546799999996</v>
      </c>
      <c r="M151" s="253" t="s">
        <v>66</v>
      </c>
      <c r="N151" s="243">
        <v>255041015</v>
      </c>
      <c r="O151" s="239"/>
    </row>
    <row r="152" spans="1:16" s="254" customFormat="1" ht="65.25" customHeight="1" x14ac:dyDescent="0.2">
      <c r="A152" s="128">
        <v>61</v>
      </c>
      <c r="B152" s="266" t="s">
        <v>361</v>
      </c>
      <c r="C152" s="256" t="s">
        <v>43</v>
      </c>
      <c r="D152" s="256" t="s">
        <v>358</v>
      </c>
      <c r="E152" s="70" t="s">
        <v>167</v>
      </c>
      <c r="F152" s="256" t="s">
        <v>359</v>
      </c>
      <c r="G152" s="265">
        <v>106.13</v>
      </c>
      <c r="H152" s="256">
        <v>106.1</v>
      </c>
      <c r="I152" s="256">
        <v>127.1</v>
      </c>
      <c r="J152" s="256">
        <v>130.69999999999999</v>
      </c>
      <c r="K152" s="256">
        <v>130.69999999999999</v>
      </c>
      <c r="L152" s="162">
        <f>K152+J152+I152+H152+G152</f>
        <v>600.73</v>
      </c>
      <c r="M152" s="253" t="s">
        <v>66</v>
      </c>
      <c r="N152" s="243">
        <v>255045015</v>
      </c>
      <c r="O152" s="239"/>
    </row>
    <row r="153" spans="1:16" s="254" customFormat="1" ht="64.5" customHeight="1" x14ac:dyDescent="0.2">
      <c r="A153" s="128">
        <v>62</v>
      </c>
      <c r="B153" s="257" t="s">
        <v>362</v>
      </c>
      <c r="C153" s="256" t="s">
        <v>43</v>
      </c>
      <c r="D153" s="256" t="s">
        <v>358</v>
      </c>
      <c r="E153" s="70" t="s">
        <v>167</v>
      </c>
      <c r="F153" s="256" t="s">
        <v>359</v>
      </c>
      <c r="G153" s="256">
        <v>2341.6286</v>
      </c>
      <c r="H153" s="256">
        <v>4675.8999999999996</v>
      </c>
      <c r="I153" s="256">
        <v>5447.5</v>
      </c>
      <c r="J153" s="256">
        <v>5447.5</v>
      </c>
      <c r="K153" s="256">
        <v>3018.4</v>
      </c>
      <c r="L153" s="162">
        <f>K153+J153+I153+H153+G153</f>
        <v>20930.928599999999</v>
      </c>
      <c r="M153" s="253" t="s">
        <v>66</v>
      </c>
      <c r="N153" s="243">
        <v>255047015</v>
      </c>
      <c r="O153" s="239"/>
    </row>
    <row r="154" spans="1:16" ht="30.75" customHeight="1" x14ac:dyDescent="0.2">
      <c r="A154" s="143"/>
      <c r="B154" s="154" t="s">
        <v>29</v>
      </c>
      <c r="C154" s="18" t="s">
        <v>43</v>
      </c>
      <c r="D154" s="143"/>
      <c r="E154" s="155"/>
      <c r="F154" s="155"/>
      <c r="G154" s="20">
        <f>G156+G157+G158+G159</f>
        <v>28100.381999999998</v>
      </c>
      <c r="H154" s="20">
        <f>H156+H157+H158+H159</f>
        <v>63677.63</v>
      </c>
      <c r="I154" s="20">
        <f>I156+I157+I158+I159</f>
        <v>86851.6</v>
      </c>
      <c r="J154" s="20">
        <f>J156+J157+J158+J159</f>
        <v>72158</v>
      </c>
      <c r="K154" s="20">
        <f>K156+K157+K158+K159</f>
        <v>67460.100000000006</v>
      </c>
      <c r="L154" s="368">
        <f>K154+J154+I154+H154+G154</f>
        <v>318247.712</v>
      </c>
      <c r="M154" s="37"/>
      <c r="N154" s="37"/>
      <c r="O154" s="127"/>
      <c r="P154" s="161">
        <v>1</v>
      </c>
    </row>
    <row r="155" spans="1:16" ht="15" customHeight="1" x14ac:dyDescent="0.2">
      <c r="A155" s="45"/>
      <c r="B155" s="6" t="s">
        <v>51</v>
      </c>
      <c r="C155" s="7"/>
      <c r="D155" s="45"/>
      <c r="E155" s="8"/>
      <c r="F155" s="8"/>
      <c r="G155" s="43"/>
      <c r="H155" s="43"/>
      <c r="I155" s="43"/>
      <c r="J155" s="43"/>
      <c r="K155" s="43"/>
      <c r="L155" s="33"/>
      <c r="M155" s="36"/>
      <c r="N155" s="36"/>
      <c r="O155" s="127"/>
    </row>
    <row r="156" spans="1:16" ht="30.75" customHeight="1" x14ac:dyDescent="0.2">
      <c r="A156" s="45"/>
      <c r="B156" s="6" t="s">
        <v>13</v>
      </c>
      <c r="C156" s="7" t="s">
        <v>43</v>
      </c>
      <c r="D156" s="45"/>
      <c r="E156" s="8"/>
      <c r="F156" s="8"/>
      <c r="G156" s="43">
        <f>G90+G146</f>
        <v>5304.66</v>
      </c>
      <c r="H156" s="43">
        <f>H90+H146</f>
        <v>14024.9</v>
      </c>
      <c r="I156" s="43">
        <f>I90+I146</f>
        <v>5402.2</v>
      </c>
      <c r="J156" s="43">
        <f>J90+J146</f>
        <v>2330.3000000000002</v>
      </c>
      <c r="K156" s="43">
        <f>K90+K146</f>
        <v>282.2</v>
      </c>
      <c r="L156" s="33">
        <f>G156+H156+I156+J156+K156</f>
        <v>27344.26</v>
      </c>
      <c r="M156" s="36"/>
      <c r="N156" s="36"/>
      <c r="O156" s="127"/>
      <c r="P156" s="161">
        <v>1</v>
      </c>
    </row>
    <row r="157" spans="1:16" ht="30.75" customHeight="1" x14ac:dyDescent="0.2">
      <c r="A157" s="45"/>
      <c r="B157" s="6" t="s">
        <v>52</v>
      </c>
      <c r="C157" s="7" t="s">
        <v>43</v>
      </c>
      <c r="D157" s="45"/>
      <c r="E157" s="8"/>
      <c r="F157" s="8"/>
      <c r="G157" s="43">
        <f>G145+G150+G151+G152+G153</f>
        <v>13651.722</v>
      </c>
      <c r="H157" s="43">
        <f>H145+H150+H151+H152+H153</f>
        <v>19551.8</v>
      </c>
      <c r="I157" s="43">
        <f>I145+I150+I151+I152+I153</f>
        <v>21296.400000000001</v>
      </c>
      <c r="J157" s="43">
        <f>J145+J150+J151+J152+J153</f>
        <v>22761.7</v>
      </c>
      <c r="K157" s="43">
        <f>K145+K150+K151+K152+K153</f>
        <v>20526.900000000005</v>
      </c>
      <c r="L157" s="33">
        <f>K157+J157+I157+H157+G157</f>
        <v>97788.521999999997</v>
      </c>
      <c r="M157" s="36"/>
      <c r="N157" s="36"/>
      <c r="O157" s="127"/>
      <c r="P157" s="161">
        <v>1</v>
      </c>
    </row>
    <row r="158" spans="1:16" ht="30.75" customHeight="1" x14ac:dyDescent="0.2">
      <c r="A158" s="45"/>
      <c r="B158" s="6" t="s">
        <v>53</v>
      </c>
      <c r="C158" s="7" t="s">
        <v>43</v>
      </c>
      <c r="D158" s="45"/>
      <c r="E158" s="8"/>
      <c r="F158" s="8"/>
      <c r="G158" s="43">
        <f>G91+G92+G93+G94+G95+G96+G97+G98+G99+G100+G101+G102+G103+G104+G105+G106+G107+G108+G109+G110+G111+G112+G113+G114+G115+G116+G117+G118+G119+G120+G121+G122+G123+G124+G125+G126+G127+G128+G129+G130+G131+G132+G133+G134+G135+G136+G137+G138+G139+G140+G141+G142+G143</f>
        <v>9144</v>
      </c>
      <c r="H158" s="43">
        <f>H91+H92+H93+H94+H95+H96+H97+H98+H99+H100+H101+H102+H103+H104+H105+H106+H107+H108+H109+H110+H111+H112+H113+H114+H115+H116+H117+H118+H119+H120+H121+H122+H123+H124+H125+H126+H127+H128+H129+H130+H131+H132+H133+H134+H135+H136+H137+H138+H139+H140+H141+H142+H143</f>
        <v>30100.93</v>
      </c>
      <c r="I158" s="43">
        <f>I91+I92+I93+I94+I95+I96+I97+I98+I99+I100+I101+I102+I103+I104+I105+I106+I107+I108+I109+I110+I111+I112+I113+I114+I115+I116+I117+I118+I119+I120+I121+I122+I123+I124+I125+I126+I127+I128+I129+I130+I131+I132+I133+I134+I135+I136+I137+I138+I139+I140+I141+I142+I143</f>
        <v>60153</v>
      </c>
      <c r="J158" s="43">
        <f>J91+J92+J93+J94+J95+J96+J97+J98+J99+J100+J101+J102+J103+J104+J105+J106+J107+J108+J109+J110+J111+J112+J113+J114+J115+J116+J117+J118+J119+J120+J121+J122+J123+J124+J125+J126+J127+J128+J129+J130+J131+J132+J133+J134+J135+J136+J137+J138+J139+J140+J141+J142+J143</f>
        <v>47066</v>
      </c>
      <c r="K158" s="43">
        <f>K91+K92+K93+K94+K95+K96+K97+K98+K99+K100+K101+K102+K103+K104+K105+K106+K107+K108+K109+K110+K111+K112+K113+K114+K115+K116+K117+K118+K119+K120+K121+K122+K123+K124+K125+K126+K127+K128+K129+K130+K131+K132+K133+K134+K135+K136+K137+K138+K139+K140+K141+K142+K143</f>
        <v>46651</v>
      </c>
      <c r="L158" s="33">
        <f>G158+H158+I158+J158+K158</f>
        <v>193114.93</v>
      </c>
      <c r="M158" s="36"/>
      <c r="N158" s="36"/>
      <c r="O158" s="127"/>
      <c r="P158" s="161">
        <v>1</v>
      </c>
    </row>
    <row r="159" spans="1:16" ht="31.5" customHeight="1" x14ac:dyDescent="0.2">
      <c r="A159" s="45"/>
      <c r="B159" s="6" t="s">
        <v>28</v>
      </c>
      <c r="C159" s="7" t="s">
        <v>43</v>
      </c>
      <c r="D159" s="45"/>
      <c r="E159" s="8"/>
      <c r="F159" s="8"/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33">
        <f>G159+H159+I159+J159+K159</f>
        <v>0</v>
      </c>
      <c r="M159" s="36"/>
      <c r="N159" s="36"/>
      <c r="O159" s="127"/>
    </row>
    <row r="160" spans="1:16" ht="15" customHeight="1" x14ac:dyDescent="0.2">
      <c r="A160" s="41"/>
      <c r="B160" s="383" t="s">
        <v>459</v>
      </c>
      <c r="C160" s="384"/>
      <c r="D160" s="384"/>
      <c r="E160" s="384"/>
      <c r="F160" s="384"/>
      <c r="G160" s="384"/>
      <c r="H160" s="384"/>
      <c r="I160" s="384"/>
      <c r="J160" s="384"/>
      <c r="K160" s="384"/>
      <c r="L160" s="384"/>
      <c r="M160" s="384"/>
      <c r="N160" s="385"/>
      <c r="O160" s="239"/>
    </row>
    <row r="161" spans="1:15" ht="15.75" customHeight="1" x14ac:dyDescent="0.2">
      <c r="A161" s="41"/>
      <c r="B161" s="365" t="s">
        <v>108</v>
      </c>
      <c r="C161" s="366"/>
      <c r="D161" s="366"/>
      <c r="E161" s="366"/>
      <c r="F161" s="366"/>
      <c r="G161" s="366"/>
      <c r="H161" s="366"/>
      <c r="I161" s="366"/>
      <c r="J161" s="366"/>
      <c r="K161" s="366"/>
      <c r="L161" s="367"/>
      <c r="M161" s="364"/>
      <c r="N161" s="364"/>
      <c r="O161" s="232"/>
    </row>
    <row r="162" spans="1:15" ht="78.75" customHeight="1" x14ac:dyDescent="0.2">
      <c r="A162" s="128">
        <v>1</v>
      </c>
      <c r="B162" s="267" t="s">
        <v>133</v>
      </c>
      <c r="C162" s="204" t="s">
        <v>21</v>
      </c>
      <c r="D162" s="268"/>
      <c r="E162" s="269"/>
      <c r="F162" s="68" t="s">
        <v>161</v>
      </c>
      <c r="G162" s="200">
        <v>164</v>
      </c>
      <c r="H162" s="200">
        <v>165</v>
      </c>
      <c r="I162" s="200">
        <v>160</v>
      </c>
      <c r="J162" s="200">
        <v>160</v>
      </c>
      <c r="K162" s="200">
        <v>160</v>
      </c>
      <c r="L162" s="269"/>
      <c r="M162" s="269"/>
      <c r="N162" s="269"/>
      <c r="O162" s="260" t="s">
        <v>803</v>
      </c>
    </row>
    <row r="163" spans="1:15" ht="47.25" customHeight="1" x14ac:dyDescent="0.2">
      <c r="A163" s="107">
        <v>2</v>
      </c>
      <c r="B163" s="252" t="s">
        <v>201</v>
      </c>
      <c r="C163" s="116" t="s">
        <v>506</v>
      </c>
      <c r="D163" s="270"/>
      <c r="E163" s="270"/>
      <c r="F163" s="85" t="s">
        <v>507</v>
      </c>
      <c r="G163" s="63">
        <v>56.1</v>
      </c>
      <c r="H163" s="63">
        <v>56.2</v>
      </c>
      <c r="I163" s="63">
        <v>54.7</v>
      </c>
      <c r="J163" s="63">
        <v>54.5</v>
      </c>
      <c r="K163" s="63">
        <v>54.5</v>
      </c>
      <c r="L163" s="271"/>
      <c r="M163" s="116"/>
      <c r="N163" s="272"/>
      <c r="O163" s="228" t="s">
        <v>803</v>
      </c>
    </row>
    <row r="164" spans="1:15" ht="47.25" customHeight="1" x14ac:dyDescent="0.2">
      <c r="A164" s="107">
        <v>3</v>
      </c>
      <c r="B164" s="252" t="s">
        <v>202</v>
      </c>
      <c r="C164" s="116" t="s">
        <v>506</v>
      </c>
      <c r="D164" s="270"/>
      <c r="E164" s="270"/>
      <c r="F164" s="85" t="s">
        <v>507</v>
      </c>
      <c r="G164" s="63">
        <v>6.5</v>
      </c>
      <c r="H164" s="63">
        <v>6.5</v>
      </c>
      <c r="I164" s="63">
        <v>6.3</v>
      </c>
      <c r="J164" s="63">
        <v>6.3</v>
      </c>
      <c r="K164" s="63">
        <v>6.3</v>
      </c>
      <c r="L164" s="271"/>
      <c r="M164" s="116"/>
      <c r="N164" s="272"/>
      <c r="O164" s="228" t="s">
        <v>803</v>
      </c>
    </row>
    <row r="165" spans="1:15" ht="15" customHeight="1" x14ac:dyDescent="0.2">
      <c r="A165" s="358"/>
      <c r="B165" s="726" t="s">
        <v>62</v>
      </c>
      <c r="C165" s="727"/>
      <c r="D165" s="727"/>
      <c r="E165" s="727"/>
      <c r="F165" s="727"/>
      <c r="G165" s="727"/>
      <c r="H165" s="727"/>
      <c r="I165" s="727"/>
      <c r="J165" s="727"/>
      <c r="K165" s="727"/>
      <c r="L165" s="728"/>
      <c r="M165" s="359"/>
      <c r="N165" s="359"/>
      <c r="O165" s="232"/>
    </row>
    <row r="166" spans="1:15" ht="31.5" customHeight="1" x14ac:dyDescent="0.25">
      <c r="A166" s="107">
        <v>1</v>
      </c>
      <c r="B166" s="117" t="s">
        <v>162</v>
      </c>
      <c r="C166" s="273" t="s">
        <v>508</v>
      </c>
      <c r="D166" s="101" t="s">
        <v>74</v>
      </c>
      <c r="E166" s="70" t="s">
        <v>164</v>
      </c>
      <c r="F166" s="148" t="s">
        <v>163</v>
      </c>
      <c r="G166" s="99">
        <v>100</v>
      </c>
      <c r="H166" s="99">
        <v>89</v>
      </c>
      <c r="I166" s="99">
        <v>208</v>
      </c>
      <c r="J166" s="99">
        <v>186</v>
      </c>
      <c r="K166" s="99">
        <v>199</v>
      </c>
      <c r="L166" s="273"/>
      <c r="M166" s="274"/>
      <c r="N166" s="274"/>
      <c r="O166" s="228"/>
    </row>
    <row r="167" spans="1:15" ht="66.75" customHeight="1" x14ac:dyDescent="0.2">
      <c r="A167" s="128">
        <v>2</v>
      </c>
      <c r="B167" s="60" t="s">
        <v>106</v>
      </c>
      <c r="C167" s="75" t="s">
        <v>94</v>
      </c>
      <c r="D167" s="61" t="s">
        <v>39</v>
      </c>
      <c r="E167" s="70" t="s">
        <v>164</v>
      </c>
      <c r="F167" s="138" t="s">
        <v>161</v>
      </c>
      <c r="G167" s="767" t="s">
        <v>2</v>
      </c>
      <c r="H167" s="768"/>
      <c r="I167" s="768"/>
      <c r="J167" s="768"/>
      <c r="K167" s="769"/>
      <c r="L167" s="99"/>
      <c r="M167" s="133"/>
      <c r="N167" s="133"/>
      <c r="O167" s="239"/>
    </row>
    <row r="168" spans="1:15" ht="47.25" customHeight="1" x14ac:dyDescent="0.2">
      <c r="A168" s="128">
        <v>3</v>
      </c>
      <c r="B168" s="60" t="s">
        <v>107</v>
      </c>
      <c r="C168" s="75" t="s">
        <v>94</v>
      </c>
      <c r="D168" s="61" t="s">
        <v>39</v>
      </c>
      <c r="E168" s="70" t="s">
        <v>164</v>
      </c>
      <c r="F168" s="70" t="s">
        <v>165</v>
      </c>
      <c r="G168" s="767" t="s">
        <v>2</v>
      </c>
      <c r="H168" s="768"/>
      <c r="I168" s="768"/>
      <c r="J168" s="768"/>
      <c r="K168" s="769"/>
      <c r="L168" s="99"/>
      <c r="M168" s="133"/>
      <c r="N168" s="133"/>
      <c r="O168" s="239"/>
    </row>
    <row r="169" spans="1:15" ht="15" customHeight="1" x14ac:dyDescent="0.2">
      <c r="A169" s="41"/>
      <c r="B169" s="383" t="s">
        <v>945</v>
      </c>
      <c r="C169" s="384"/>
      <c r="D169" s="384"/>
      <c r="E169" s="384"/>
      <c r="F169" s="384"/>
      <c r="G169" s="384"/>
      <c r="H169" s="384"/>
      <c r="I169" s="384"/>
      <c r="J169" s="384"/>
      <c r="K169" s="384"/>
      <c r="L169" s="384"/>
      <c r="M169" s="384"/>
      <c r="N169" s="385"/>
      <c r="O169" s="239"/>
    </row>
    <row r="170" spans="1:15" ht="15.75" customHeight="1" x14ac:dyDescent="0.2">
      <c r="A170" s="41"/>
      <c r="B170" s="147" t="s">
        <v>108</v>
      </c>
      <c r="C170" s="366"/>
      <c r="D170" s="366"/>
      <c r="E170" s="366"/>
      <c r="F170" s="366"/>
      <c r="G170" s="366"/>
      <c r="H170" s="366"/>
      <c r="I170" s="366"/>
      <c r="J170" s="366"/>
      <c r="K170" s="366"/>
      <c r="L170" s="367"/>
      <c r="M170" s="364"/>
      <c r="N170" s="364"/>
      <c r="O170" s="275"/>
    </row>
    <row r="171" spans="1:15" ht="31.5" customHeight="1" x14ac:dyDescent="0.2">
      <c r="A171" s="63">
        <v>2</v>
      </c>
      <c r="B171" s="87" t="s">
        <v>589</v>
      </c>
      <c r="C171" s="350"/>
      <c r="D171" s="351"/>
      <c r="E171" s="351"/>
      <c r="F171" s="351"/>
      <c r="G171" s="351"/>
      <c r="H171" s="351"/>
      <c r="I171" s="351"/>
      <c r="J171" s="351"/>
      <c r="K171" s="351"/>
      <c r="L171" s="351"/>
      <c r="M171" s="351"/>
      <c r="N171" s="352"/>
      <c r="O171" s="63" t="s">
        <v>804</v>
      </c>
    </row>
    <row r="172" spans="1:15" ht="94.5" customHeight="1" x14ac:dyDescent="0.25">
      <c r="A172" s="63"/>
      <c r="B172" s="87" t="s">
        <v>590</v>
      </c>
      <c r="C172" s="63" t="s">
        <v>63</v>
      </c>
      <c r="D172" s="276"/>
      <c r="E172" s="277"/>
      <c r="F172" s="63" t="s">
        <v>591</v>
      </c>
      <c r="G172" s="277" t="s">
        <v>592</v>
      </c>
      <c r="H172" s="277" t="s">
        <v>593</v>
      </c>
      <c r="I172" s="277" t="s">
        <v>594</v>
      </c>
      <c r="J172" s="277" t="s">
        <v>595</v>
      </c>
      <c r="K172" s="277" t="s">
        <v>596</v>
      </c>
      <c r="L172" s="278"/>
      <c r="M172" s="116"/>
      <c r="N172" s="279"/>
      <c r="O172" s="63" t="s">
        <v>805</v>
      </c>
    </row>
    <row r="173" spans="1:15" ht="94.5" customHeight="1" x14ac:dyDescent="0.25">
      <c r="A173" s="63"/>
      <c r="B173" s="87" t="s">
        <v>607</v>
      </c>
      <c r="C173" s="63" t="s">
        <v>63</v>
      </c>
      <c r="D173" s="276"/>
      <c r="E173" s="63"/>
      <c r="F173" s="63" t="s">
        <v>591</v>
      </c>
      <c r="G173" s="63">
        <v>0</v>
      </c>
      <c r="H173" s="63" t="s">
        <v>597</v>
      </c>
      <c r="I173" s="63">
        <v>0</v>
      </c>
      <c r="J173" s="63">
        <v>0</v>
      </c>
      <c r="K173" s="63" t="s">
        <v>598</v>
      </c>
      <c r="L173" s="278"/>
      <c r="M173" s="116"/>
      <c r="N173" s="279"/>
      <c r="O173" s="63" t="s">
        <v>806</v>
      </c>
    </row>
    <row r="174" spans="1:15" ht="94.5" customHeight="1" x14ac:dyDescent="0.25">
      <c r="A174" s="63"/>
      <c r="B174" s="87" t="s">
        <v>316</v>
      </c>
      <c r="C174" s="63" t="s">
        <v>63</v>
      </c>
      <c r="D174" s="276"/>
      <c r="E174" s="63"/>
      <c r="F174" s="63" t="s">
        <v>591</v>
      </c>
      <c r="G174" s="63">
        <v>0</v>
      </c>
      <c r="H174" s="63">
        <v>0</v>
      </c>
      <c r="I174" s="63">
        <v>0</v>
      </c>
      <c r="J174" s="63">
        <v>0</v>
      </c>
      <c r="K174" s="63">
        <v>0</v>
      </c>
      <c r="L174" s="278"/>
      <c r="M174" s="116"/>
      <c r="N174" s="279"/>
      <c r="O174" s="63" t="s">
        <v>807</v>
      </c>
    </row>
    <row r="175" spans="1:15" ht="31.5" customHeight="1" x14ac:dyDescent="0.25">
      <c r="A175" s="63">
        <v>3</v>
      </c>
      <c r="B175" s="87" t="s">
        <v>599</v>
      </c>
      <c r="C175" s="63"/>
      <c r="D175" s="276"/>
      <c r="E175" s="63"/>
      <c r="F175" s="63"/>
      <c r="G175" s="63"/>
      <c r="H175" s="63"/>
      <c r="I175" s="63"/>
      <c r="J175" s="63"/>
      <c r="K175" s="63"/>
      <c r="L175" s="278"/>
      <c r="M175" s="116"/>
      <c r="N175" s="279"/>
      <c r="O175" s="63" t="s">
        <v>804</v>
      </c>
    </row>
    <row r="176" spans="1:15" ht="94.5" customHeight="1" x14ac:dyDescent="0.25">
      <c r="A176" s="63"/>
      <c r="B176" s="87" t="s">
        <v>600</v>
      </c>
      <c r="C176" s="63" t="s">
        <v>63</v>
      </c>
      <c r="D176" s="276"/>
      <c r="E176" s="63"/>
      <c r="F176" s="63" t="s">
        <v>601</v>
      </c>
      <c r="G176" s="63">
        <v>100</v>
      </c>
      <c r="H176" s="63">
        <v>100</v>
      </c>
      <c r="I176" s="63">
        <v>100</v>
      </c>
      <c r="J176" s="63">
        <v>100</v>
      </c>
      <c r="K176" s="63">
        <v>100</v>
      </c>
      <c r="L176" s="278"/>
      <c r="M176" s="116"/>
      <c r="N176" s="279"/>
      <c r="O176" s="63" t="s">
        <v>805</v>
      </c>
    </row>
    <row r="177" spans="1:16" ht="94.5" customHeight="1" x14ac:dyDescent="0.25">
      <c r="A177" s="63"/>
      <c r="B177" s="87" t="s">
        <v>602</v>
      </c>
      <c r="C177" s="63" t="s">
        <v>63</v>
      </c>
      <c r="D177" s="276"/>
      <c r="E177" s="63"/>
      <c r="F177" s="63" t="s">
        <v>601</v>
      </c>
      <c r="G177" s="63">
        <v>1.83</v>
      </c>
      <c r="H177" s="63">
        <v>1.83</v>
      </c>
      <c r="I177" s="63">
        <v>1.83</v>
      </c>
      <c r="J177" s="63">
        <v>1.83</v>
      </c>
      <c r="K177" s="63">
        <v>1.83</v>
      </c>
      <c r="L177" s="278"/>
      <c r="M177" s="116"/>
      <c r="N177" s="279"/>
      <c r="O177" s="63" t="s">
        <v>806</v>
      </c>
    </row>
    <row r="178" spans="1:16" ht="15" customHeight="1" x14ac:dyDescent="0.2">
      <c r="A178" s="360"/>
      <c r="B178" s="726" t="s">
        <v>62</v>
      </c>
      <c r="C178" s="727"/>
      <c r="D178" s="727"/>
      <c r="E178" s="727"/>
      <c r="F178" s="727"/>
      <c r="G178" s="727"/>
      <c r="H178" s="727"/>
      <c r="I178" s="727"/>
      <c r="J178" s="727"/>
      <c r="K178" s="727"/>
      <c r="L178" s="728"/>
      <c r="M178" s="359"/>
      <c r="N178" s="359"/>
      <c r="O178" s="232"/>
    </row>
    <row r="179" spans="1:16" ht="15.75" customHeight="1" x14ac:dyDescent="0.2">
      <c r="A179" s="758">
        <v>1</v>
      </c>
      <c r="B179" s="772" t="s">
        <v>603</v>
      </c>
      <c r="C179" s="760" t="s">
        <v>79</v>
      </c>
      <c r="D179" s="774" t="s">
        <v>604</v>
      </c>
      <c r="E179" s="731" t="s">
        <v>152</v>
      </c>
      <c r="F179" s="760" t="s">
        <v>542</v>
      </c>
      <c r="G179" s="110">
        <v>363.3</v>
      </c>
      <c r="H179" s="110"/>
      <c r="I179" s="110"/>
      <c r="J179" s="110"/>
      <c r="K179" s="110"/>
      <c r="L179" s="250">
        <f>SUM(G179:K179)</f>
        <v>363.3</v>
      </c>
      <c r="M179" s="281" t="s">
        <v>65</v>
      </c>
      <c r="N179" s="96">
        <v>458029011</v>
      </c>
      <c r="O179" s="260"/>
    </row>
    <row r="180" spans="1:16" ht="51" customHeight="1" x14ac:dyDescent="0.2">
      <c r="A180" s="759"/>
      <c r="B180" s="773"/>
      <c r="C180" s="761"/>
      <c r="D180" s="775"/>
      <c r="E180" s="732"/>
      <c r="F180" s="761"/>
      <c r="G180" s="110">
        <v>40.4</v>
      </c>
      <c r="H180" s="110"/>
      <c r="I180" s="110"/>
      <c r="J180" s="110"/>
      <c r="K180" s="110"/>
      <c r="L180" s="250">
        <f>SUM(G180:K180)</f>
        <v>40.4</v>
      </c>
      <c r="M180" s="281" t="s">
        <v>66</v>
      </c>
      <c r="N180" s="96">
        <v>458029015</v>
      </c>
      <c r="O180" s="119"/>
    </row>
    <row r="181" spans="1:16" ht="63" customHeight="1" x14ac:dyDescent="0.2">
      <c r="A181" s="280">
        <v>2</v>
      </c>
      <c r="B181" s="122" t="s">
        <v>728</v>
      </c>
      <c r="C181" s="149" t="s">
        <v>79</v>
      </c>
      <c r="D181" s="109" t="s">
        <v>726</v>
      </c>
      <c r="E181" s="70" t="s">
        <v>153</v>
      </c>
      <c r="F181" s="148" t="s">
        <v>772</v>
      </c>
      <c r="G181" s="110"/>
      <c r="H181" s="110">
        <v>26</v>
      </c>
      <c r="I181" s="110"/>
      <c r="J181" s="110"/>
      <c r="K181" s="110"/>
      <c r="L181" s="250">
        <f>SUM(G181:K181)</f>
        <v>26</v>
      </c>
      <c r="M181" s="281" t="s">
        <v>54</v>
      </c>
      <c r="N181" s="113"/>
      <c r="O181" s="119"/>
    </row>
    <row r="182" spans="1:16" ht="51" customHeight="1" x14ac:dyDescent="0.2">
      <c r="A182" s="280">
        <v>3</v>
      </c>
      <c r="B182" s="122" t="s">
        <v>729</v>
      </c>
      <c r="C182" s="99" t="s">
        <v>79</v>
      </c>
      <c r="D182" s="109" t="s">
        <v>39</v>
      </c>
      <c r="E182" s="70" t="s">
        <v>153</v>
      </c>
      <c r="F182" s="99" t="s">
        <v>773</v>
      </c>
      <c r="G182" s="110"/>
      <c r="H182" s="110">
        <v>0.7</v>
      </c>
      <c r="I182" s="110"/>
      <c r="J182" s="110"/>
      <c r="K182" s="110"/>
      <c r="L182" s="250">
        <v>0.7</v>
      </c>
      <c r="M182" s="281" t="s">
        <v>54</v>
      </c>
      <c r="N182" s="113"/>
      <c r="O182" s="119"/>
    </row>
    <row r="183" spans="1:16" ht="30.75" customHeight="1" x14ac:dyDescent="0.2">
      <c r="A183" s="143"/>
      <c r="B183" s="154" t="s">
        <v>29</v>
      </c>
      <c r="C183" s="18" t="s">
        <v>43</v>
      </c>
      <c r="D183" s="143"/>
      <c r="E183" s="155"/>
      <c r="F183" s="155"/>
      <c r="G183" s="20">
        <f>G185+G186+G187</f>
        <v>403.7</v>
      </c>
      <c r="H183" s="20">
        <f t="shared" ref="H183:K183" si="4">H185+H186+H187</f>
        <v>26.7</v>
      </c>
      <c r="I183" s="20">
        <f t="shared" si="4"/>
        <v>0</v>
      </c>
      <c r="J183" s="20">
        <f t="shared" si="4"/>
        <v>0</v>
      </c>
      <c r="K183" s="20">
        <f t="shared" si="4"/>
        <v>0</v>
      </c>
      <c r="L183" s="20">
        <f>L185+L186+L187</f>
        <v>430.4</v>
      </c>
      <c r="M183" s="37"/>
      <c r="N183" s="37"/>
      <c r="O183" s="127"/>
      <c r="P183" s="161">
        <v>1</v>
      </c>
    </row>
    <row r="184" spans="1:16" ht="15" customHeight="1" x14ac:dyDescent="0.2">
      <c r="A184" s="45"/>
      <c r="B184" s="6" t="s">
        <v>51</v>
      </c>
      <c r="C184" s="7"/>
      <c r="D184" s="45"/>
      <c r="E184" s="8"/>
      <c r="F184" s="8"/>
      <c r="G184" s="44"/>
      <c r="H184" s="44"/>
      <c r="I184" s="43"/>
      <c r="J184" s="43"/>
      <c r="K184" s="43"/>
      <c r="L184" s="43"/>
      <c r="M184" s="36"/>
      <c r="N184" s="36"/>
      <c r="O184" s="127"/>
    </row>
    <row r="185" spans="1:16" ht="30.75" customHeight="1" x14ac:dyDescent="0.2">
      <c r="A185" s="45"/>
      <c r="B185" s="6" t="s">
        <v>13</v>
      </c>
      <c r="C185" s="7" t="s">
        <v>43</v>
      </c>
      <c r="D185" s="45"/>
      <c r="E185" s="8"/>
      <c r="F185" s="8"/>
      <c r="G185" s="43">
        <f>G179</f>
        <v>363.3</v>
      </c>
      <c r="H185" s="43">
        <f t="shared" ref="H185:K186" si="5">H179</f>
        <v>0</v>
      </c>
      <c r="I185" s="43">
        <f t="shared" si="5"/>
        <v>0</v>
      </c>
      <c r="J185" s="43">
        <f t="shared" si="5"/>
        <v>0</v>
      </c>
      <c r="K185" s="43">
        <f t="shared" si="5"/>
        <v>0</v>
      </c>
      <c r="L185" s="43">
        <f>SUM(G185:K185)</f>
        <v>363.3</v>
      </c>
      <c r="M185" s="36"/>
      <c r="N185" s="36"/>
      <c r="O185" s="127"/>
      <c r="P185" s="161">
        <v>1</v>
      </c>
    </row>
    <row r="186" spans="1:16" ht="30.75" customHeight="1" x14ac:dyDescent="0.2">
      <c r="A186" s="45"/>
      <c r="B186" s="6" t="s">
        <v>52</v>
      </c>
      <c r="C186" s="7" t="s">
        <v>43</v>
      </c>
      <c r="D186" s="45"/>
      <c r="E186" s="8"/>
      <c r="F186" s="8"/>
      <c r="G186" s="43">
        <f>G180</f>
        <v>40.4</v>
      </c>
      <c r="H186" s="43">
        <f t="shared" si="5"/>
        <v>0</v>
      </c>
      <c r="I186" s="43">
        <f t="shared" si="5"/>
        <v>0</v>
      </c>
      <c r="J186" s="43">
        <f t="shared" si="5"/>
        <v>0</v>
      </c>
      <c r="K186" s="43">
        <f t="shared" si="5"/>
        <v>0</v>
      </c>
      <c r="L186" s="43">
        <f>SUM(G186:K186)</f>
        <v>40.4</v>
      </c>
      <c r="M186" s="36"/>
      <c r="N186" s="36"/>
      <c r="O186" s="127"/>
      <c r="P186" s="161">
        <v>1</v>
      </c>
    </row>
    <row r="187" spans="1:16" ht="30.75" customHeight="1" x14ac:dyDescent="0.2">
      <c r="A187" s="45"/>
      <c r="B187" s="6" t="s">
        <v>53</v>
      </c>
      <c r="C187" s="7" t="s">
        <v>43</v>
      </c>
      <c r="D187" s="45"/>
      <c r="E187" s="8"/>
      <c r="F187" s="8"/>
      <c r="G187" s="43">
        <f>G181+G182</f>
        <v>0</v>
      </c>
      <c r="H187" s="43">
        <f t="shared" ref="H187:K187" si="6">H181+H182</f>
        <v>26.7</v>
      </c>
      <c r="I187" s="43">
        <f t="shared" si="6"/>
        <v>0</v>
      </c>
      <c r="J187" s="43">
        <f t="shared" si="6"/>
        <v>0</v>
      </c>
      <c r="K187" s="43">
        <f t="shared" si="6"/>
        <v>0</v>
      </c>
      <c r="L187" s="43">
        <f>SUM(G187:K187)</f>
        <v>26.7</v>
      </c>
      <c r="M187" s="36"/>
      <c r="N187" s="36"/>
      <c r="O187" s="127"/>
      <c r="P187" s="161">
        <v>1</v>
      </c>
    </row>
    <row r="188" spans="1:16" ht="15.75" customHeight="1" x14ac:dyDescent="0.2">
      <c r="B188" s="283" t="s">
        <v>605</v>
      </c>
    </row>
    <row r="189" spans="1:16" ht="15.75" customHeight="1" x14ac:dyDescent="0.2">
      <c r="B189" s="283" t="s">
        <v>606</v>
      </c>
    </row>
    <row r="190" spans="1:16" ht="15" customHeight="1" x14ac:dyDescent="0.25">
      <c r="A190" s="419"/>
      <c r="B190" s="380" t="s">
        <v>608</v>
      </c>
      <c r="C190" s="381"/>
      <c r="D190" s="381"/>
      <c r="E190" s="381"/>
      <c r="F190" s="381"/>
      <c r="G190" s="381"/>
      <c r="H190" s="381"/>
      <c r="I190" s="381"/>
      <c r="J190" s="381"/>
      <c r="K190" s="381"/>
      <c r="L190" s="381"/>
      <c r="M190" s="381"/>
      <c r="N190" s="382"/>
      <c r="O190" s="286"/>
    </row>
    <row r="191" spans="1:16" ht="15.75" customHeight="1" x14ac:dyDescent="0.25">
      <c r="A191" s="419"/>
      <c r="B191" s="365" t="s">
        <v>108</v>
      </c>
      <c r="C191" s="366"/>
      <c r="D191" s="366"/>
      <c r="E191" s="366"/>
      <c r="F191" s="366"/>
      <c r="G191" s="366"/>
      <c r="H191" s="366"/>
      <c r="I191" s="366"/>
      <c r="J191" s="366"/>
      <c r="K191" s="366"/>
      <c r="L191" s="367"/>
      <c r="M191" s="361"/>
      <c r="N191" s="361"/>
      <c r="O191" s="287"/>
    </row>
    <row r="192" spans="1:16" ht="47.25" customHeight="1" x14ac:dyDescent="0.2">
      <c r="A192" s="130">
        <v>1</v>
      </c>
      <c r="B192" s="252" t="s">
        <v>471</v>
      </c>
      <c r="C192" s="159" t="s">
        <v>63</v>
      </c>
      <c r="D192" s="218"/>
      <c r="E192" s="67"/>
      <c r="F192" s="74" t="s">
        <v>127</v>
      </c>
      <c r="G192" s="277">
        <v>74.8</v>
      </c>
      <c r="H192" s="277">
        <v>81.5</v>
      </c>
      <c r="I192" s="277">
        <v>83.5</v>
      </c>
      <c r="J192" s="277">
        <v>85.5</v>
      </c>
      <c r="K192" s="277">
        <v>87.5</v>
      </c>
      <c r="L192" s="288"/>
      <c r="M192" s="105"/>
      <c r="N192" s="105"/>
      <c r="O192" s="130" t="s">
        <v>803</v>
      </c>
    </row>
    <row r="193" spans="1:15" ht="31.5" customHeight="1" x14ac:dyDescent="0.2">
      <c r="A193" s="130">
        <v>2</v>
      </c>
      <c r="B193" s="252" t="s">
        <v>685</v>
      </c>
      <c r="C193" s="159" t="s">
        <v>63</v>
      </c>
      <c r="D193" s="218"/>
      <c r="E193" s="67"/>
      <c r="F193" s="74" t="s">
        <v>127</v>
      </c>
      <c r="G193" s="289">
        <v>24.4</v>
      </c>
      <c r="H193" s="289">
        <v>25</v>
      </c>
      <c r="I193" s="289">
        <v>26.9</v>
      </c>
      <c r="J193" s="289">
        <v>28.1</v>
      </c>
      <c r="K193" s="289">
        <v>29.2</v>
      </c>
      <c r="L193" s="288"/>
      <c r="M193" s="105"/>
      <c r="N193" s="105"/>
      <c r="O193" s="130" t="s">
        <v>803</v>
      </c>
    </row>
    <row r="194" spans="1:15" ht="31.5" customHeight="1" x14ac:dyDescent="0.2">
      <c r="A194" s="74">
        <v>3</v>
      </c>
      <c r="B194" s="252" t="s">
        <v>472</v>
      </c>
      <c r="C194" s="63" t="s">
        <v>63</v>
      </c>
      <c r="D194" s="290"/>
      <c r="E194" s="291"/>
      <c r="F194" s="63" t="s">
        <v>127</v>
      </c>
      <c r="G194" s="94">
        <v>100</v>
      </c>
      <c r="H194" s="94">
        <v>101</v>
      </c>
      <c r="I194" s="94">
        <v>103.2</v>
      </c>
      <c r="J194" s="94">
        <v>103.8</v>
      </c>
      <c r="K194" s="94">
        <v>104.2</v>
      </c>
      <c r="L194" s="292"/>
      <c r="M194" s="105"/>
      <c r="N194" s="105"/>
      <c r="O194" s="74" t="s">
        <v>803</v>
      </c>
    </row>
    <row r="195" spans="1:15" ht="63" customHeight="1" x14ac:dyDescent="0.2">
      <c r="A195" s="74">
        <v>4</v>
      </c>
      <c r="B195" s="252" t="s">
        <v>921</v>
      </c>
      <c r="C195" s="63" t="s">
        <v>21</v>
      </c>
      <c r="D195" s="290"/>
      <c r="E195" s="291"/>
      <c r="F195" s="63" t="s">
        <v>127</v>
      </c>
      <c r="G195" s="63">
        <v>0</v>
      </c>
      <c r="H195" s="63">
        <v>1</v>
      </c>
      <c r="I195" s="63">
        <v>1</v>
      </c>
      <c r="J195" s="63">
        <v>2</v>
      </c>
      <c r="K195" s="63">
        <v>2</v>
      </c>
      <c r="L195" s="292"/>
      <c r="M195" s="105"/>
      <c r="N195" s="105"/>
      <c r="O195" s="74" t="s">
        <v>803</v>
      </c>
    </row>
    <row r="196" spans="1:15" ht="15" customHeight="1" x14ac:dyDescent="0.2">
      <c r="A196" s="420"/>
      <c r="B196" s="762" t="s">
        <v>62</v>
      </c>
      <c r="C196" s="763"/>
      <c r="D196" s="763"/>
      <c r="E196" s="763"/>
      <c r="F196" s="763"/>
      <c r="G196" s="763"/>
      <c r="H196" s="763"/>
      <c r="I196" s="763"/>
      <c r="J196" s="763"/>
      <c r="K196" s="763"/>
      <c r="L196" s="764"/>
      <c r="M196" s="153"/>
      <c r="N196" s="153"/>
      <c r="O196" s="293"/>
    </row>
    <row r="197" spans="1:15" ht="15.75" customHeight="1" x14ac:dyDescent="0.2">
      <c r="A197" s="739">
        <v>1</v>
      </c>
      <c r="B197" s="741" t="s">
        <v>438</v>
      </c>
      <c r="C197" s="731" t="s">
        <v>43</v>
      </c>
      <c r="D197" s="731" t="s">
        <v>935</v>
      </c>
      <c r="E197" s="731" t="s">
        <v>336</v>
      </c>
      <c r="F197" s="731" t="s">
        <v>439</v>
      </c>
      <c r="G197" s="105">
        <v>1317.6</v>
      </c>
      <c r="H197" s="158"/>
      <c r="I197" s="61">
        <v>900</v>
      </c>
      <c r="J197" s="735" t="s">
        <v>41</v>
      </c>
      <c r="K197" s="736"/>
      <c r="L197" s="162">
        <f>G197+H197+I197</f>
        <v>2217.6</v>
      </c>
      <c r="M197" s="160" t="s">
        <v>65</v>
      </c>
      <c r="N197" s="105" t="s">
        <v>500</v>
      </c>
      <c r="O197" s="161"/>
    </row>
    <row r="198" spans="1:15" ht="36.75" customHeight="1" x14ac:dyDescent="0.2">
      <c r="A198" s="740"/>
      <c r="B198" s="742"/>
      <c r="C198" s="732"/>
      <c r="D198" s="732"/>
      <c r="E198" s="732"/>
      <c r="F198" s="732"/>
      <c r="G198" s="105"/>
      <c r="H198" s="61">
        <v>1316.1</v>
      </c>
      <c r="I198" s="61">
        <v>902.024</v>
      </c>
      <c r="J198" s="737"/>
      <c r="K198" s="738"/>
      <c r="L198" s="162">
        <f t="shared" ref="L198:L204" si="7">G198+H198+I198</f>
        <v>2218.1239999999998</v>
      </c>
      <c r="M198" s="160" t="s">
        <v>66</v>
      </c>
      <c r="N198" s="105" t="s">
        <v>712</v>
      </c>
      <c r="O198" s="161"/>
    </row>
    <row r="199" spans="1:15" ht="15.75" customHeight="1" x14ac:dyDescent="0.2">
      <c r="A199" s="739">
        <v>2</v>
      </c>
      <c r="B199" s="741" t="s">
        <v>440</v>
      </c>
      <c r="C199" s="731" t="s">
        <v>43</v>
      </c>
      <c r="D199" s="731" t="s">
        <v>936</v>
      </c>
      <c r="E199" s="731" t="s">
        <v>336</v>
      </c>
      <c r="F199" s="731" t="s">
        <v>439</v>
      </c>
      <c r="G199" s="61">
        <v>175</v>
      </c>
      <c r="H199" s="158"/>
      <c r="I199" s="61"/>
      <c r="J199" s="735" t="s">
        <v>41</v>
      </c>
      <c r="K199" s="736"/>
      <c r="L199" s="162">
        <f t="shared" si="7"/>
        <v>175</v>
      </c>
      <c r="M199" s="160" t="s">
        <v>65</v>
      </c>
      <c r="N199" s="105" t="s">
        <v>501</v>
      </c>
      <c r="O199" s="161"/>
    </row>
    <row r="200" spans="1:15" ht="35.25" customHeight="1" x14ac:dyDescent="0.2">
      <c r="A200" s="740"/>
      <c r="B200" s="742"/>
      <c r="C200" s="732"/>
      <c r="D200" s="732"/>
      <c r="E200" s="732"/>
      <c r="F200" s="732"/>
      <c r="G200" s="61"/>
      <c r="H200" s="61">
        <v>144.5</v>
      </c>
      <c r="I200" s="61">
        <v>210</v>
      </c>
      <c r="J200" s="737"/>
      <c r="K200" s="738"/>
      <c r="L200" s="162">
        <f t="shared" si="7"/>
        <v>354.5</v>
      </c>
      <c r="M200" s="160" t="s">
        <v>66</v>
      </c>
      <c r="N200" s="105" t="s">
        <v>713</v>
      </c>
      <c r="O200" s="161"/>
    </row>
    <row r="201" spans="1:15" ht="35.25" customHeight="1" x14ac:dyDescent="0.2">
      <c r="A201" s="739">
        <v>3</v>
      </c>
      <c r="B201" s="741" t="s">
        <v>714</v>
      </c>
      <c r="C201" s="731" t="s">
        <v>43</v>
      </c>
      <c r="D201" s="731" t="s">
        <v>715</v>
      </c>
      <c r="E201" s="731" t="s">
        <v>336</v>
      </c>
      <c r="F201" s="731" t="s">
        <v>716</v>
      </c>
      <c r="G201" s="105">
        <v>16</v>
      </c>
      <c r="H201" s="61"/>
      <c r="I201" s="61"/>
      <c r="J201" s="729" t="s">
        <v>41</v>
      </c>
      <c r="K201" s="730"/>
      <c r="L201" s="162">
        <f t="shared" si="7"/>
        <v>16</v>
      </c>
      <c r="M201" s="160" t="s">
        <v>65</v>
      </c>
      <c r="N201" s="105" t="s">
        <v>717</v>
      </c>
      <c r="O201" s="161"/>
    </row>
    <row r="202" spans="1:15" ht="35.25" customHeight="1" x14ac:dyDescent="0.2">
      <c r="A202" s="740"/>
      <c r="B202" s="742"/>
      <c r="C202" s="732"/>
      <c r="D202" s="732"/>
      <c r="E202" s="732"/>
      <c r="F202" s="732"/>
      <c r="G202" s="61"/>
      <c r="H202" s="61">
        <v>16</v>
      </c>
      <c r="I202" s="61">
        <v>16</v>
      </c>
      <c r="J202" s="729" t="s">
        <v>41</v>
      </c>
      <c r="K202" s="730"/>
      <c r="L202" s="162">
        <f t="shared" si="7"/>
        <v>32</v>
      </c>
      <c r="M202" s="160" t="s">
        <v>66</v>
      </c>
      <c r="N202" s="105" t="s">
        <v>718</v>
      </c>
      <c r="O202" s="161"/>
    </row>
    <row r="203" spans="1:15" ht="66.75" customHeight="1" x14ac:dyDescent="0.2">
      <c r="A203" s="133">
        <v>4</v>
      </c>
      <c r="B203" s="122" t="s">
        <v>441</v>
      </c>
      <c r="C203" s="70" t="s">
        <v>43</v>
      </c>
      <c r="D203" s="96" t="s">
        <v>442</v>
      </c>
      <c r="E203" s="70" t="s">
        <v>336</v>
      </c>
      <c r="F203" s="70" t="s">
        <v>127</v>
      </c>
      <c r="G203" s="61">
        <v>0.21</v>
      </c>
      <c r="H203" s="61">
        <v>0.28000000000000003</v>
      </c>
      <c r="I203" s="164">
        <v>0.13600000000000001</v>
      </c>
      <c r="J203" s="729" t="s">
        <v>41</v>
      </c>
      <c r="K203" s="730"/>
      <c r="L203" s="162">
        <f t="shared" si="7"/>
        <v>0.626</v>
      </c>
      <c r="M203" s="160" t="s">
        <v>66</v>
      </c>
      <c r="N203" s="105" t="s">
        <v>502</v>
      </c>
      <c r="O203" s="161"/>
    </row>
    <row r="204" spans="1:15" ht="114.75" customHeight="1" x14ac:dyDescent="0.2">
      <c r="A204" s="133">
        <v>5</v>
      </c>
      <c r="B204" s="122" t="s">
        <v>443</v>
      </c>
      <c r="C204" s="70" t="s">
        <v>43</v>
      </c>
      <c r="D204" s="165" t="s">
        <v>444</v>
      </c>
      <c r="E204" s="70" t="s">
        <v>336</v>
      </c>
      <c r="F204" s="70" t="s">
        <v>445</v>
      </c>
      <c r="G204" s="61">
        <v>2.4649999999999999</v>
      </c>
      <c r="H204" s="61">
        <v>14.611000000000001</v>
      </c>
      <c r="I204" s="166">
        <v>5411</v>
      </c>
      <c r="J204" s="729" t="s">
        <v>41</v>
      </c>
      <c r="K204" s="730"/>
      <c r="L204" s="162">
        <f t="shared" si="7"/>
        <v>5428.076</v>
      </c>
      <c r="M204" s="160" t="s">
        <v>66</v>
      </c>
      <c r="N204" s="105" t="s">
        <v>502</v>
      </c>
      <c r="O204" s="161"/>
    </row>
    <row r="205" spans="1:15" ht="94.5" customHeight="1" x14ac:dyDescent="0.2">
      <c r="A205" s="133">
        <v>6</v>
      </c>
      <c r="B205" s="122" t="s">
        <v>449</v>
      </c>
      <c r="C205" s="70" t="s">
        <v>21</v>
      </c>
      <c r="D205" s="70" t="s">
        <v>448</v>
      </c>
      <c r="E205" s="70" t="s">
        <v>188</v>
      </c>
      <c r="F205" s="70" t="s">
        <v>450</v>
      </c>
      <c r="G205" s="729" t="s">
        <v>2</v>
      </c>
      <c r="H205" s="749"/>
      <c r="I205" s="749"/>
      <c r="J205" s="749"/>
      <c r="K205" s="730"/>
      <c r="L205" s="63"/>
      <c r="M205" s="160"/>
      <c r="N205" s="105"/>
      <c r="O205" s="161"/>
    </row>
    <row r="206" spans="1:15" ht="51" customHeight="1" x14ac:dyDescent="0.2">
      <c r="A206" s="133">
        <v>7</v>
      </c>
      <c r="B206" s="122" t="s">
        <v>451</v>
      </c>
      <c r="C206" s="70" t="s">
        <v>79</v>
      </c>
      <c r="D206" s="70" t="s">
        <v>448</v>
      </c>
      <c r="E206" s="70" t="s">
        <v>452</v>
      </c>
      <c r="F206" s="70" t="s">
        <v>453</v>
      </c>
      <c r="G206" s="61"/>
      <c r="H206" s="61">
        <v>2700</v>
      </c>
      <c r="I206" s="729" t="s">
        <v>41</v>
      </c>
      <c r="J206" s="749"/>
      <c r="K206" s="730"/>
      <c r="L206" s="63">
        <f>H206</f>
        <v>2700</v>
      </c>
      <c r="M206" s="160" t="s">
        <v>54</v>
      </c>
      <c r="N206" s="105"/>
      <c r="O206" s="161"/>
    </row>
    <row r="207" spans="1:15" ht="42.75" customHeight="1" x14ac:dyDescent="0.2">
      <c r="A207" s="139">
        <v>8</v>
      </c>
      <c r="B207" s="122" t="s">
        <v>784</v>
      </c>
      <c r="C207" s="70" t="s">
        <v>43</v>
      </c>
      <c r="D207" s="70" t="s">
        <v>937</v>
      </c>
      <c r="E207" s="70" t="s">
        <v>271</v>
      </c>
      <c r="F207" s="70" t="s">
        <v>785</v>
      </c>
      <c r="G207" s="128"/>
      <c r="H207" s="128">
        <v>0</v>
      </c>
      <c r="I207" s="128">
        <v>2000</v>
      </c>
      <c r="J207" s="128">
        <v>4000</v>
      </c>
      <c r="K207" s="128">
        <v>4000</v>
      </c>
      <c r="L207" s="239">
        <f>J207+I207+K207</f>
        <v>10000</v>
      </c>
      <c r="M207" s="239" t="s">
        <v>54</v>
      </c>
      <c r="N207" s="105"/>
      <c r="O207" s="161"/>
    </row>
    <row r="208" spans="1:15" ht="63" customHeight="1" x14ac:dyDescent="0.2">
      <c r="A208" s="139">
        <v>9</v>
      </c>
      <c r="B208" s="122" t="s">
        <v>786</v>
      </c>
      <c r="C208" s="70" t="s">
        <v>21</v>
      </c>
      <c r="D208" s="70" t="s">
        <v>787</v>
      </c>
      <c r="E208" s="70" t="s">
        <v>378</v>
      </c>
      <c r="F208" s="70" t="s">
        <v>788</v>
      </c>
      <c r="G208" s="128"/>
      <c r="H208" s="128">
        <v>0</v>
      </c>
      <c r="I208" s="128">
        <v>1</v>
      </c>
      <c r="J208" s="128"/>
      <c r="K208" s="128"/>
      <c r="L208" s="239"/>
      <c r="M208" s="128"/>
      <c r="N208" s="105"/>
      <c r="O208" s="161"/>
    </row>
    <row r="209" spans="1:16" ht="185.25" customHeight="1" x14ac:dyDescent="0.2">
      <c r="A209" s="139">
        <v>10</v>
      </c>
      <c r="B209" s="122" t="s">
        <v>789</v>
      </c>
      <c r="C209" s="70" t="s">
        <v>79</v>
      </c>
      <c r="D209" s="70" t="s">
        <v>448</v>
      </c>
      <c r="E209" s="70" t="s">
        <v>790</v>
      </c>
      <c r="F209" s="70" t="s">
        <v>791</v>
      </c>
      <c r="G209" s="128"/>
      <c r="H209" s="791" t="s">
        <v>2</v>
      </c>
      <c r="I209" s="792"/>
      <c r="J209" s="793"/>
      <c r="K209" s="128"/>
      <c r="L209" s="239"/>
      <c r="M209" s="128"/>
      <c r="N209" s="105"/>
      <c r="O209" s="161"/>
    </row>
    <row r="210" spans="1:16" ht="63" customHeight="1" x14ac:dyDescent="0.2">
      <c r="A210" s="139">
        <v>11</v>
      </c>
      <c r="B210" s="122" t="s">
        <v>792</v>
      </c>
      <c r="C210" s="133" t="s">
        <v>79</v>
      </c>
      <c r="D210" s="133" t="s">
        <v>448</v>
      </c>
      <c r="E210" s="133" t="s">
        <v>793</v>
      </c>
      <c r="F210" s="133" t="s">
        <v>791</v>
      </c>
      <c r="G210" s="133"/>
      <c r="H210" s="133"/>
      <c r="I210" s="794" t="s">
        <v>2</v>
      </c>
      <c r="J210" s="795"/>
      <c r="K210" s="796"/>
      <c r="L210" s="122"/>
      <c r="M210" s="122"/>
      <c r="N210" s="105"/>
      <c r="O210" s="161"/>
    </row>
    <row r="211" spans="1:16" ht="63" customHeight="1" x14ac:dyDescent="0.2">
      <c r="A211" s="139">
        <v>12</v>
      </c>
      <c r="B211" s="122" t="s">
        <v>794</v>
      </c>
      <c r="C211" s="133" t="s">
        <v>21</v>
      </c>
      <c r="D211" s="133" t="s">
        <v>795</v>
      </c>
      <c r="E211" s="133" t="s">
        <v>271</v>
      </c>
      <c r="F211" s="133" t="s">
        <v>788</v>
      </c>
      <c r="G211" s="133"/>
      <c r="H211" s="794" t="s">
        <v>2</v>
      </c>
      <c r="I211" s="795"/>
      <c r="J211" s="795"/>
      <c r="K211" s="796"/>
      <c r="L211" s="122"/>
      <c r="M211" s="122"/>
      <c r="N211" s="105"/>
      <c r="O211" s="161"/>
    </row>
    <row r="212" spans="1:16" ht="63" customHeight="1" x14ac:dyDescent="0.2">
      <c r="A212" s="139">
        <v>13</v>
      </c>
      <c r="B212" s="122" t="s">
        <v>796</v>
      </c>
      <c r="C212" s="133" t="s">
        <v>43</v>
      </c>
      <c r="D212" s="133" t="s">
        <v>797</v>
      </c>
      <c r="E212" s="295" t="s">
        <v>378</v>
      </c>
      <c r="F212" s="133" t="s">
        <v>798</v>
      </c>
      <c r="G212" s="70"/>
      <c r="H212" s="788" t="s">
        <v>2</v>
      </c>
      <c r="I212" s="789"/>
      <c r="J212" s="133"/>
      <c r="K212" s="133"/>
      <c r="L212" s="122"/>
      <c r="M212" s="122"/>
      <c r="N212" s="105"/>
      <c r="O212" s="161"/>
    </row>
    <row r="213" spans="1:16" ht="47.25" customHeight="1" x14ac:dyDescent="0.2">
      <c r="A213" s="139">
        <v>14</v>
      </c>
      <c r="B213" s="122" t="s">
        <v>799</v>
      </c>
      <c r="C213" s="133" t="s">
        <v>43</v>
      </c>
      <c r="D213" s="133" t="s">
        <v>800</v>
      </c>
      <c r="E213" s="133" t="s">
        <v>271</v>
      </c>
      <c r="F213" s="133" t="s">
        <v>801</v>
      </c>
      <c r="G213" s="297"/>
      <c r="H213" s="788" t="s">
        <v>2</v>
      </c>
      <c r="I213" s="790"/>
      <c r="J213" s="790"/>
      <c r="K213" s="789"/>
      <c r="L213" s="122"/>
      <c r="M213" s="122"/>
      <c r="N213" s="105"/>
      <c r="O213" s="161"/>
    </row>
    <row r="214" spans="1:16" ht="31.5" customHeight="1" x14ac:dyDescent="0.2">
      <c r="A214" s="739">
        <v>15</v>
      </c>
      <c r="B214" s="765" t="s">
        <v>626</v>
      </c>
      <c r="C214" s="753" t="s">
        <v>43</v>
      </c>
      <c r="D214" s="753" t="s">
        <v>896</v>
      </c>
      <c r="E214" s="753" t="s">
        <v>188</v>
      </c>
      <c r="F214" s="753" t="s">
        <v>724</v>
      </c>
      <c r="G214" s="61">
        <v>78.724000000000004</v>
      </c>
      <c r="H214" s="61">
        <v>136.822</v>
      </c>
      <c r="I214" s="61">
        <v>331.3</v>
      </c>
      <c r="J214" s="729" t="s">
        <v>41</v>
      </c>
      <c r="K214" s="730"/>
      <c r="L214" s="298">
        <f>H214+G214+I214</f>
        <v>546.846</v>
      </c>
      <c r="M214" s="299" t="s">
        <v>66</v>
      </c>
      <c r="N214" s="61" t="s">
        <v>851</v>
      </c>
      <c r="O214" s="300"/>
    </row>
    <row r="215" spans="1:16" ht="31.5" customHeight="1" x14ac:dyDescent="0.2">
      <c r="A215" s="740"/>
      <c r="B215" s="766"/>
      <c r="C215" s="754"/>
      <c r="D215" s="754"/>
      <c r="E215" s="754"/>
      <c r="F215" s="754"/>
      <c r="G215" s="301">
        <v>567.25900000000001</v>
      </c>
      <c r="H215" s="61">
        <v>826.26900000000001</v>
      </c>
      <c r="I215" s="61">
        <v>0</v>
      </c>
      <c r="J215" s="729" t="s">
        <v>41</v>
      </c>
      <c r="K215" s="730"/>
      <c r="L215" s="298">
        <f>H215+G215</f>
        <v>1393.528</v>
      </c>
      <c r="M215" s="299" t="s">
        <v>65</v>
      </c>
      <c r="N215" s="61" t="s">
        <v>852</v>
      </c>
      <c r="O215" s="302"/>
    </row>
    <row r="216" spans="1:16" ht="30.75" customHeight="1" x14ac:dyDescent="0.2">
      <c r="A216" s="143"/>
      <c r="B216" s="154" t="s">
        <v>29</v>
      </c>
      <c r="C216" s="18" t="s">
        <v>43</v>
      </c>
      <c r="D216" s="143"/>
      <c r="E216" s="155"/>
      <c r="F216" s="155"/>
      <c r="G216" s="20">
        <f>G218+G219+G220</f>
        <v>2157.2579999999998</v>
      </c>
      <c r="H216" s="20">
        <f>H218+H219+H220</f>
        <v>5154.5820000000003</v>
      </c>
      <c r="I216" s="20">
        <f>I218+I219+I220</f>
        <v>9770.4599999999991</v>
      </c>
      <c r="J216" s="20">
        <f>J218+J219+J220</f>
        <v>4000</v>
      </c>
      <c r="K216" s="20">
        <f>K218+K219+K220</f>
        <v>4000</v>
      </c>
      <c r="L216" s="20">
        <f>J216+I216+H216+G216+K216</f>
        <v>25082.300000000003</v>
      </c>
      <c r="M216" s="37"/>
      <c r="N216" s="37"/>
      <c r="O216" s="127"/>
      <c r="P216" s="161">
        <v>1</v>
      </c>
    </row>
    <row r="217" spans="1:16" ht="15" customHeight="1" x14ac:dyDescent="0.2">
      <c r="A217" s="45"/>
      <c r="B217" s="6" t="s">
        <v>51</v>
      </c>
      <c r="C217" s="7"/>
      <c r="D217" s="45"/>
      <c r="E217" s="8"/>
      <c r="F217" s="8"/>
      <c r="G217" s="44"/>
      <c r="H217" s="44"/>
      <c r="I217" s="43"/>
      <c r="J217" s="43"/>
      <c r="K217" s="43"/>
      <c r="L217" s="43"/>
      <c r="M217" s="36"/>
      <c r="N217" s="36"/>
      <c r="O217" s="127"/>
    </row>
    <row r="218" spans="1:16" ht="30.75" customHeight="1" x14ac:dyDescent="0.2">
      <c r="A218" s="45"/>
      <c r="B218" s="6" t="s">
        <v>13</v>
      </c>
      <c r="C218" s="7" t="s">
        <v>43</v>
      </c>
      <c r="D218" s="45"/>
      <c r="E218" s="8"/>
      <c r="F218" s="8"/>
      <c r="G218" s="43">
        <f>G197+G199+G201+G215</f>
        <v>2075.8589999999999</v>
      </c>
      <c r="H218" s="43">
        <f>H197+H199+H201+H215</f>
        <v>826.26900000000001</v>
      </c>
      <c r="I218" s="43">
        <f>I197+I199+I201+I215</f>
        <v>900</v>
      </c>
      <c r="J218" s="43">
        <v>0</v>
      </c>
      <c r="K218" s="43">
        <v>0</v>
      </c>
      <c r="L218" s="43">
        <f>J218+I218+H218+G218+K218</f>
        <v>3802.1279999999997</v>
      </c>
      <c r="M218" s="36"/>
      <c r="N218" s="36"/>
      <c r="O218" s="127"/>
      <c r="P218" s="161">
        <v>1</v>
      </c>
    </row>
    <row r="219" spans="1:16" ht="30.75" customHeight="1" x14ac:dyDescent="0.2">
      <c r="A219" s="45"/>
      <c r="B219" s="6" t="s">
        <v>52</v>
      </c>
      <c r="C219" s="7" t="s">
        <v>43</v>
      </c>
      <c r="D219" s="45"/>
      <c r="E219" s="8"/>
      <c r="F219" s="8"/>
      <c r="G219" s="43">
        <f>G198+G200+G202+G203+G204+G214</f>
        <v>81.399000000000001</v>
      </c>
      <c r="H219" s="43">
        <f>H198+H200+H202+H203+H204+H214</f>
        <v>1628.3130000000001</v>
      </c>
      <c r="I219" s="43">
        <f>I198+I200+I202+I203+I204+I214</f>
        <v>6870.46</v>
      </c>
      <c r="J219" s="43">
        <v>0</v>
      </c>
      <c r="K219" s="43">
        <v>0</v>
      </c>
      <c r="L219" s="43">
        <f>J219+I219+H219+G219+K219</f>
        <v>8580.1720000000005</v>
      </c>
      <c r="M219" s="36"/>
      <c r="N219" s="36"/>
      <c r="O219" s="127"/>
      <c r="P219" s="161">
        <v>1</v>
      </c>
    </row>
    <row r="220" spans="1:16" ht="30.75" customHeight="1" x14ac:dyDescent="0.2">
      <c r="A220" s="45"/>
      <c r="B220" s="6" t="s">
        <v>53</v>
      </c>
      <c r="C220" s="7" t="s">
        <v>43</v>
      </c>
      <c r="D220" s="45"/>
      <c r="E220" s="8"/>
      <c r="F220" s="8"/>
      <c r="G220" s="43">
        <f>G206+G207</f>
        <v>0</v>
      </c>
      <c r="H220" s="43">
        <f>H206+H207</f>
        <v>2700</v>
      </c>
      <c r="I220" s="43">
        <f>I207</f>
        <v>2000</v>
      </c>
      <c r="J220" s="43">
        <f t="shared" ref="J220:K220" si="8">J207</f>
        <v>4000</v>
      </c>
      <c r="K220" s="43">
        <f t="shared" si="8"/>
        <v>4000</v>
      </c>
      <c r="L220" s="43">
        <f>J220+I220+H220+G220+K220</f>
        <v>12700</v>
      </c>
      <c r="M220" s="36"/>
      <c r="N220" s="36"/>
      <c r="O220" s="127"/>
      <c r="P220" s="161">
        <v>1</v>
      </c>
    </row>
    <row r="221" spans="1:16" ht="15" customHeight="1" x14ac:dyDescent="0.25">
      <c r="A221" s="37"/>
      <c r="B221" s="386" t="s">
        <v>942</v>
      </c>
      <c r="C221" s="387"/>
      <c r="D221" s="387"/>
      <c r="E221" s="387"/>
      <c r="F221" s="387"/>
      <c r="G221" s="387"/>
      <c r="H221" s="387"/>
      <c r="I221" s="387"/>
      <c r="J221" s="387"/>
      <c r="K221" s="387"/>
      <c r="L221" s="387"/>
      <c r="M221" s="387"/>
      <c r="N221" s="388"/>
      <c r="O221" s="303"/>
    </row>
    <row r="222" spans="1:16" ht="15.75" customHeight="1" x14ac:dyDescent="0.2">
      <c r="A222" s="37"/>
      <c r="B222" s="365" t="s">
        <v>108</v>
      </c>
      <c r="C222" s="366"/>
      <c r="D222" s="366"/>
      <c r="E222" s="366"/>
      <c r="F222" s="366"/>
      <c r="G222" s="366"/>
      <c r="H222" s="366"/>
      <c r="I222" s="366"/>
      <c r="J222" s="366"/>
      <c r="K222" s="366"/>
      <c r="L222" s="367"/>
      <c r="M222" s="37"/>
      <c r="N222" s="37"/>
      <c r="O222" s="304"/>
    </row>
    <row r="223" spans="1:16" ht="66" customHeight="1" x14ac:dyDescent="0.2">
      <c r="A223" s="247">
        <v>1</v>
      </c>
      <c r="B223" s="87" t="s">
        <v>381</v>
      </c>
      <c r="C223" s="159" t="s">
        <v>382</v>
      </c>
      <c r="D223" s="61"/>
      <c r="E223" s="61"/>
      <c r="F223" s="103" t="s">
        <v>100</v>
      </c>
      <c r="G223" s="264">
        <v>35255895</v>
      </c>
      <c r="H223" s="264">
        <v>37855160</v>
      </c>
      <c r="I223" s="264">
        <v>39255895</v>
      </c>
      <c r="J223" s="264">
        <v>41922633</v>
      </c>
      <c r="K223" s="264">
        <v>42781086</v>
      </c>
      <c r="L223" s="305"/>
      <c r="M223" s="105"/>
      <c r="N223" s="105"/>
      <c r="O223" s="248" t="s">
        <v>803</v>
      </c>
    </row>
    <row r="224" spans="1:16" ht="111.75" customHeight="1" x14ac:dyDescent="0.2">
      <c r="A224" s="247" t="s">
        <v>369</v>
      </c>
      <c r="B224" s="87" t="s">
        <v>891</v>
      </c>
      <c r="C224" s="159" t="s">
        <v>63</v>
      </c>
      <c r="D224" s="61"/>
      <c r="E224" s="61"/>
      <c r="F224" s="103" t="s">
        <v>127</v>
      </c>
      <c r="G224" s="63">
        <v>58</v>
      </c>
      <c r="H224" s="63">
        <v>62</v>
      </c>
      <c r="I224" s="63">
        <v>66</v>
      </c>
      <c r="J224" s="63">
        <v>70</v>
      </c>
      <c r="K224" s="63">
        <v>73.099999999999994</v>
      </c>
      <c r="L224" s="305"/>
      <c r="M224" s="105"/>
      <c r="N224" s="105"/>
      <c r="O224" s="248" t="s">
        <v>803</v>
      </c>
    </row>
    <row r="225" spans="1:15" ht="15" customHeight="1" x14ac:dyDescent="0.2">
      <c r="A225" s="153"/>
      <c r="B225" s="755" t="s">
        <v>62</v>
      </c>
      <c r="C225" s="756"/>
      <c r="D225" s="756"/>
      <c r="E225" s="756"/>
      <c r="F225" s="756"/>
      <c r="G225" s="756"/>
      <c r="H225" s="756"/>
      <c r="I225" s="756"/>
      <c r="J225" s="756"/>
      <c r="K225" s="756"/>
      <c r="L225" s="757"/>
      <c r="M225" s="153"/>
      <c r="N225" s="153"/>
      <c r="O225" s="129"/>
    </row>
    <row r="226" spans="1:15" ht="147" customHeight="1" x14ac:dyDescent="0.2">
      <c r="A226" s="306" t="s">
        <v>368</v>
      </c>
      <c r="B226" s="60" t="s">
        <v>119</v>
      </c>
      <c r="C226" s="307" t="s">
        <v>38</v>
      </c>
      <c r="D226" s="307" t="s">
        <v>141</v>
      </c>
      <c r="E226" s="307" t="s">
        <v>167</v>
      </c>
      <c r="F226" s="61" t="s">
        <v>120</v>
      </c>
      <c r="G226" s="729" t="s">
        <v>99</v>
      </c>
      <c r="H226" s="749"/>
      <c r="I226" s="749"/>
      <c r="J226" s="749"/>
      <c r="K226" s="730"/>
      <c r="L226" s="61"/>
      <c r="M226" s="105"/>
      <c r="N226" s="105"/>
      <c r="O226" s="308"/>
    </row>
    <row r="227" spans="1:15" ht="94.5" customHeight="1" x14ac:dyDescent="0.2">
      <c r="A227" s="247" t="s">
        <v>369</v>
      </c>
      <c r="B227" s="122" t="s">
        <v>101</v>
      </c>
      <c r="C227" s="133" t="s">
        <v>38</v>
      </c>
      <c r="D227" s="307" t="s">
        <v>1</v>
      </c>
      <c r="E227" s="133" t="s">
        <v>167</v>
      </c>
      <c r="F227" s="133" t="s">
        <v>100</v>
      </c>
      <c r="G227" s="729" t="s">
        <v>99</v>
      </c>
      <c r="H227" s="749"/>
      <c r="I227" s="749"/>
      <c r="J227" s="749"/>
      <c r="K227" s="730"/>
      <c r="L227" s="96"/>
      <c r="M227" s="105"/>
      <c r="N227" s="105"/>
      <c r="O227" s="248"/>
    </row>
    <row r="228" spans="1:15" ht="82.5" customHeight="1" x14ac:dyDescent="0.2">
      <c r="A228" s="309" t="s">
        <v>370</v>
      </c>
      <c r="B228" s="261" t="s">
        <v>485</v>
      </c>
      <c r="C228" s="139" t="s">
        <v>38</v>
      </c>
      <c r="D228" s="139" t="s">
        <v>31</v>
      </c>
      <c r="E228" s="139" t="s">
        <v>383</v>
      </c>
      <c r="F228" s="139" t="s">
        <v>384</v>
      </c>
      <c r="G228" s="729" t="s">
        <v>99</v>
      </c>
      <c r="H228" s="749"/>
      <c r="I228" s="749"/>
      <c r="J228" s="749"/>
      <c r="K228" s="730"/>
      <c r="L228" s="197"/>
      <c r="M228" s="310"/>
      <c r="N228" s="311" t="s">
        <v>76</v>
      </c>
      <c r="O228" s="312"/>
    </row>
    <row r="229" spans="1:15" ht="66.75" customHeight="1" x14ac:dyDescent="0.2">
      <c r="A229" s="247" t="s">
        <v>371</v>
      </c>
      <c r="B229" s="122" t="s">
        <v>32</v>
      </c>
      <c r="C229" s="133" t="s">
        <v>38</v>
      </c>
      <c r="D229" s="133" t="s">
        <v>897</v>
      </c>
      <c r="E229" s="133" t="s">
        <v>383</v>
      </c>
      <c r="F229" s="133" t="s">
        <v>384</v>
      </c>
      <c r="G229" s="729" t="s">
        <v>99</v>
      </c>
      <c r="H229" s="749"/>
      <c r="I229" s="749"/>
      <c r="J229" s="749"/>
      <c r="K229" s="730"/>
      <c r="L229" s="165"/>
      <c r="M229" s="105"/>
      <c r="N229" s="105"/>
      <c r="O229" s="313"/>
    </row>
    <row r="230" spans="1:15" s="315" customFormat="1" ht="66" customHeight="1" x14ac:dyDescent="0.2">
      <c r="A230" s="247" t="s">
        <v>372</v>
      </c>
      <c r="B230" s="122" t="s">
        <v>446</v>
      </c>
      <c r="C230" s="133" t="s">
        <v>21</v>
      </c>
      <c r="D230" s="133" t="s">
        <v>447</v>
      </c>
      <c r="E230" s="133" t="s">
        <v>188</v>
      </c>
      <c r="F230" s="133" t="s">
        <v>127</v>
      </c>
      <c r="G230" s="743" t="s">
        <v>2</v>
      </c>
      <c r="H230" s="744"/>
      <c r="I230" s="744"/>
      <c r="J230" s="744"/>
      <c r="K230" s="745"/>
      <c r="L230" s="247"/>
      <c r="M230" s="247"/>
      <c r="N230" s="247"/>
      <c r="O230" s="314"/>
    </row>
    <row r="231" spans="1:15" ht="15" customHeight="1" x14ac:dyDescent="0.2">
      <c r="A231" s="37"/>
      <c r="B231" s="383" t="s">
        <v>943</v>
      </c>
      <c r="C231" s="384"/>
      <c r="D231" s="384"/>
      <c r="E231" s="384"/>
      <c r="F231" s="384"/>
      <c r="G231" s="384"/>
      <c r="H231" s="384"/>
      <c r="I231" s="384"/>
      <c r="J231" s="384"/>
      <c r="K231" s="384"/>
      <c r="L231" s="384"/>
      <c r="M231" s="384"/>
      <c r="N231" s="385"/>
      <c r="O231" s="129"/>
    </row>
    <row r="232" spans="1:15" ht="15.6" customHeight="1" x14ac:dyDescent="0.2">
      <c r="A232" s="37"/>
      <c r="B232" s="365" t="s">
        <v>108</v>
      </c>
      <c r="C232" s="366"/>
      <c r="D232" s="366"/>
      <c r="E232" s="366"/>
      <c r="F232" s="366"/>
      <c r="G232" s="366"/>
      <c r="H232" s="366"/>
      <c r="I232" s="366"/>
      <c r="J232" s="366"/>
      <c r="K232" s="366"/>
      <c r="L232" s="367"/>
      <c r="M232" s="37"/>
      <c r="N232" s="37"/>
      <c r="O232" s="316"/>
    </row>
    <row r="233" spans="1:15" ht="31.5" x14ac:dyDescent="0.2">
      <c r="A233" s="304">
        <v>1</v>
      </c>
      <c r="B233" s="87" t="s">
        <v>686</v>
      </c>
      <c r="C233" s="73" t="s">
        <v>63</v>
      </c>
      <c r="D233" s="218"/>
      <c r="E233" s="67"/>
      <c r="F233" s="74" t="s">
        <v>389</v>
      </c>
      <c r="G233" s="63">
        <v>106.3</v>
      </c>
      <c r="H233" s="63">
        <v>113.2</v>
      </c>
      <c r="I233" s="63">
        <v>120.7</v>
      </c>
      <c r="J233" s="63">
        <v>128.9</v>
      </c>
      <c r="K233" s="63">
        <v>138</v>
      </c>
      <c r="L233" s="288"/>
      <c r="M233" s="129"/>
      <c r="N233" s="129"/>
      <c r="O233" s="304" t="s">
        <v>803</v>
      </c>
    </row>
    <row r="234" spans="1:15" ht="208.5" customHeight="1" x14ac:dyDescent="0.2">
      <c r="A234" s="304">
        <v>2</v>
      </c>
      <c r="B234" s="252" t="s">
        <v>476</v>
      </c>
      <c r="C234" s="317" t="s">
        <v>477</v>
      </c>
      <c r="D234" s="218"/>
      <c r="E234" s="67"/>
      <c r="F234" s="74" t="s">
        <v>475</v>
      </c>
      <c r="G234" s="63">
        <v>5</v>
      </c>
      <c r="H234" s="63">
        <v>5</v>
      </c>
      <c r="I234" s="63">
        <v>3</v>
      </c>
      <c r="J234" s="63">
        <v>3</v>
      </c>
      <c r="K234" s="63">
        <v>3</v>
      </c>
      <c r="L234" s="288"/>
      <c r="M234" s="129"/>
      <c r="N234" s="129"/>
      <c r="O234" s="304" t="s">
        <v>803</v>
      </c>
    </row>
    <row r="235" spans="1:15" ht="31.5" x14ac:dyDescent="0.2">
      <c r="A235" s="304">
        <v>3</v>
      </c>
      <c r="B235" s="252" t="s">
        <v>385</v>
      </c>
      <c r="C235" s="73" t="s">
        <v>63</v>
      </c>
      <c r="D235" s="218"/>
      <c r="E235" s="67"/>
      <c r="F235" s="74" t="s">
        <v>893</v>
      </c>
      <c r="G235" s="63">
        <v>4.2</v>
      </c>
      <c r="H235" s="63">
        <v>4.4000000000000004</v>
      </c>
      <c r="I235" s="63">
        <v>4.5999999999999996</v>
      </c>
      <c r="J235" s="63">
        <v>4.8</v>
      </c>
      <c r="K235" s="63">
        <v>5</v>
      </c>
      <c r="L235" s="288"/>
      <c r="M235" s="129"/>
      <c r="N235" s="129"/>
      <c r="O235" s="304" t="s">
        <v>803</v>
      </c>
    </row>
    <row r="236" spans="1:15" ht="63" x14ac:dyDescent="0.2">
      <c r="A236" s="304">
        <v>4</v>
      </c>
      <c r="B236" s="87" t="s">
        <v>386</v>
      </c>
      <c r="C236" s="73" t="s">
        <v>63</v>
      </c>
      <c r="D236" s="218"/>
      <c r="E236" s="67"/>
      <c r="F236" s="74" t="s">
        <v>100</v>
      </c>
      <c r="G236" s="63">
        <v>102.6</v>
      </c>
      <c r="H236" s="63">
        <v>105.2</v>
      </c>
      <c r="I236" s="63">
        <v>107.8</v>
      </c>
      <c r="J236" s="63">
        <v>110.4</v>
      </c>
      <c r="K236" s="63">
        <v>113</v>
      </c>
      <c r="L236" s="288"/>
      <c r="M236" s="129"/>
      <c r="N236" s="129"/>
      <c r="O236" s="304" t="s">
        <v>803</v>
      </c>
    </row>
    <row r="237" spans="1:15" ht="31.5" x14ac:dyDescent="0.2">
      <c r="A237" s="304">
        <v>5</v>
      </c>
      <c r="B237" s="87" t="s">
        <v>688</v>
      </c>
      <c r="C237" s="73" t="s">
        <v>687</v>
      </c>
      <c r="D237" s="218"/>
      <c r="E237" s="67"/>
      <c r="F237" s="74" t="s">
        <v>100</v>
      </c>
      <c r="G237" s="63">
        <v>14.6</v>
      </c>
      <c r="H237" s="63">
        <v>9</v>
      </c>
      <c r="I237" s="63">
        <v>7.2</v>
      </c>
      <c r="J237" s="63">
        <v>8</v>
      </c>
      <c r="K237" s="63">
        <v>8.5</v>
      </c>
      <c r="L237" s="288"/>
      <c r="M237" s="129"/>
      <c r="N237" s="129"/>
      <c r="O237" s="304" t="s">
        <v>803</v>
      </c>
    </row>
    <row r="238" spans="1:15" ht="31.5" customHeight="1" x14ac:dyDescent="0.2">
      <c r="A238" s="304">
        <v>6</v>
      </c>
      <c r="B238" s="87" t="s">
        <v>387</v>
      </c>
      <c r="C238" s="318" t="s">
        <v>63</v>
      </c>
      <c r="D238" s="319"/>
      <c r="E238" s="320"/>
      <c r="F238" s="74" t="s">
        <v>100</v>
      </c>
      <c r="G238" s="63">
        <v>11.5</v>
      </c>
      <c r="H238" s="63">
        <v>12</v>
      </c>
      <c r="I238" s="63">
        <v>11.9</v>
      </c>
      <c r="J238" s="63">
        <v>12.2</v>
      </c>
      <c r="K238" s="63">
        <v>12.5</v>
      </c>
      <c r="L238" s="321"/>
      <c r="M238" s="129"/>
      <c r="N238" s="129"/>
      <c r="O238" s="304" t="s">
        <v>803</v>
      </c>
    </row>
    <row r="239" spans="1:15" ht="47.25" x14ac:dyDescent="0.2">
      <c r="A239" s="304">
        <v>7</v>
      </c>
      <c r="B239" s="87" t="s">
        <v>388</v>
      </c>
      <c r="C239" s="318" t="s">
        <v>63</v>
      </c>
      <c r="D239" s="319"/>
      <c r="E239" s="320"/>
      <c r="F239" s="74" t="s">
        <v>100</v>
      </c>
      <c r="G239" s="63">
        <v>1.68</v>
      </c>
      <c r="H239" s="63">
        <v>2</v>
      </c>
      <c r="I239" s="63">
        <v>2.0499999999999998</v>
      </c>
      <c r="J239" s="63">
        <v>2.5499999999999998</v>
      </c>
      <c r="K239" s="63">
        <v>3</v>
      </c>
      <c r="L239" s="321"/>
      <c r="M239" s="129"/>
      <c r="N239" s="129"/>
      <c r="O239" s="304" t="s">
        <v>803</v>
      </c>
    </row>
    <row r="240" spans="1:15" ht="15" customHeight="1" x14ac:dyDescent="0.2">
      <c r="A240" s="153"/>
      <c r="B240" s="752" t="s">
        <v>62</v>
      </c>
      <c r="C240" s="752"/>
      <c r="D240" s="752"/>
      <c r="E240" s="752"/>
      <c r="F240" s="752"/>
      <c r="G240" s="752"/>
      <c r="H240" s="752"/>
      <c r="I240" s="752"/>
      <c r="J240" s="752"/>
      <c r="K240" s="752"/>
      <c r="L240" s="752"/>
      <c r="M240" s="153"/>
      <c r="N240" s="153"/>
      <c r="O240" s="129"/>
    </row>
    <row r="241" spans="1:16" ht="50.25" customHeight="1" x14ac:dyDescent="0.2">
      <c r="A241" s="97">
        <v>1</v>
      </c>
      <c r="B241" s="122" t="s">
        <v>390</v>
      </c>
      <c r="C241" s="133" t="s">
        <v>79</v>
      </c>
      <c r="D241" s="133" t="s">
        <v>898</v>
      </c>
      <c r="E241" s="133" t="s">
        <v>167</v>
      </c>
      <c r="F241" s="133" t="s">
        <v>100</v>
      </c>
      <c r="G241" s="322">
        <v>8.0389999999999997</v>
      </c>
      <c r="H241" s="322">
        <v>16.323</v>
      </c>
      <c r="I241" s="322">
        <v>1.6406000000000001</v>
      </c>
      <c r="J241" s="750" t="s">
        <v>41</v>
      </c>
      <c r="K241" s="751"/>
      <c r="L241" s="327">
        <f>G241+H241+I241</f>
        <v>26.002600000000001</v>
      </c>
      <c r="M241" s="323" t="s">
        <v>66</v>
      </c>
      <c r="N241" s="324" t="s">
        <v>486</v>
      </c>
      <c r="O241" s="325"/>
      <c r="P241" s="394"/>
    </row>
    <row r="242" spans="1:16" ht="33.75" customHeight="1" x14ac:dyDescent="0.2">
      <c r="A242" s="97">
        <v>2</v>
      </c>
      <c r="B242" s="326" t="s">
        <v>391</v>
      </c>
      <c r="C242" s="133" t="s">
        <v>21</v>
      </c>
      <c r="D242" s="165" t="s">
        <v>392</v>
      </c>
      <c r="E242" s="133" t="s">
        <v>167</v>
      </c>
      <c r="F242" s="133" t="s">
        <v>393</v>
      </c>
      <c r="G242" s="743" t="s">
        <v>2</v>
      </c>
      <c r="H242" s="744"/>
      <c r="I242" s="744"/>
      <c r="J242" s="744"/>
      <c r="K242" s="745"/>
      <c r="L242" s="327" t="s">
        <v>394</v>
      </c>
      <c r="M242" s="328" t="s">
        <v>395</v>
      </c>
      <c r="N242" s="97" t="s">
        <v>396</v>
      </c>
      <c r="O242" s="325"/>
      <c r="P242" s="394"/>
    </row>
    <row r="243" spans="1:16" ht="36.75" customHeight="1" x14ac:dyDescent="0.2">
      <c r="A243" s="97">
        <v>3</v>
      </c>
      <c r="B243" s="62" t="s">
        <v>78</v>
      </c>
      <c r="C243" s="133" t="s">
        <v>38</v>
      </c>
      <c r="D243" s="133" t="s">
        <v>17</v>
      </c>
      <c r="E243" s="133" t="s">
        <v>167</v>
      </c>
      <c r="F243" s="133" t="s">
        <v>100</v>
      </c>
      <c r="G243" s="324">
        <v>9</v>
      </c>
      <c r="H243" s="324">
        <v>8</v>
      </c>
      <c r="I243" s="324">
        <v>5</v>
      </c>
      <c r="J243" s="324">
        <v>4</v>
      </c>
      <c r="K243" s="324">
        <v>4</v>
      </c>
      <c r="L243" s="329"/>
      <c r="M243" s="330"/>
      <c r="N243" s="97"/>
      <c r="O243" s="325"/>
      <c r="P243" s="394"/>
    </row>
    <row r="244" spans="1:16" ht="63" x14ac:dyDescent="0.2">
      <c r="A244" s="97">
        <v>4</v>
      </c>
      <c r="B244" s="62" t="s">
        <v>397</v>
      </c>
      <c r="C244" s="133" t="s">
        <v>38</v>
      </c>
      <c r="D244" s="133" t="s">
        <v>115</v>
      </c>
      <c r="E244" s="133" t="s">
        <v>167</v>
      </c>
      <c r="F244" s="133" t="s">
        <v>100</v>
      </c>
      <c r="G244" s="746" t="s">
        <v>2</v>
      </c>
      <c r="H244" s="747"/>
      <c r="I244" s="747"/>
      <c r="J244" s="747"/>
      <c r="K244" s="748"/>
      <c r="L244" s="331"/>
      <c r="M244" s="328"/>
      <c r="N244" s="97"/>
      <c r="O244" s="325"/>
      <c r="P244" s="394"/>
    </row>
    <row r="245" spans="1:16" ht="47.25" x14ac:dyDescent="0.2">
      <c r="A245" s="97">
        <v>5</v>
      </c>
      <c r="B245" s="326" t="s">
        <v>398</v>
      </c>
      <c r="C245" s="133" t="s">
        <v>21</v>
      </c>
      <c r="D245" s="133" t="s">
        <v>115</v>
      </c>
      <c r="E245" s="133" t="s">
        <v>167</v>
      </c>
      <c r="F245" s="133" t="s">
        <v>100</v>
      </c>
      <c r="G245" s="746" t="s">
        <v>2</v>
      </c>
      <c r="H245" s="747"/>
      <c r="I245" s="747"/>
      <c r="J245" s="747"/>
      <c r="K245" s="748"/>
      <c r="L245" s="327"/>
      <c r="M245" s="330"/>
      <c r="N245" s="97"/>
      <c r="O245" s="325"/>
      <c r="P245" s="394"/>
    </row>
    <row r="246" spans="1:16" ht="81.75" customHeight="1" x14ac:dyDescent="0.2">
      <c r="A246" s="97">
        <v>6</v>
      </c>
      <c r="B246" s="122" t="s">
        <v>570</v>
      </c>
      <c r="C246" s="133" t="s">
        <v>571</v>
      </c>
      <c r="D246" s="133" t="s">
        <v>897</v>
      </c>
      <c r="E246" s="133" t="s">
        <v>271</v>
      </c>
      <c r="F246" s="133" t="s">
        <v>100</v>
      </c>
      <c r="G246" s="133"/>
      <c r="H246" s="322">
        <v>0.45</v>
      </c>
      <c r="I246" s="322">
        <v>0.57999999999999996</v>
      </c>
      <c r="J246" s="133">
        <v>0.55600000000000005</v>
      </c>
      <c r="K246" s="133"/>
      <c r="L246" s="329">
        <f>J246+I246+H246</f>
        <v>1.5860000000000001</v>
      </c>
      <c r="M246" s="323" t="s">
        <v>66</v>
      </c>
      <c r="N246" s="324" t="s">
        <v>486</v>
      </c>
      <c r="O246" s="325"/>
      <c r="P246" s="394"/>
    </row>
    <row r="247" spans="1:16" ht="47.25" x14ac:dyDescent="0.2">
      <c r="A247" s="97">
        <v>7</v>
      </c>
      <c r="B247" s="122" t="s">
        <v>572</v>
      </c>
      <c r="C247" s="133" t="s">
        <v>38</v>
      </c>
      <c r="D247" s="133" t="s">
        <v>899</v>
      </c>
      <c r="E247" s="133" t="s">
        <v>167</v>
      </c>
      <c r="F247" s="133" t="s">
        <v>100</v>
      </c>
      <c r="G247" s="743" t="s">
        <v>2</v>
      </c>
      <c r="H247" s="744"/>
      <c r="I247" s="744"/>
      <c r="J247" s="744"/>
      <c r="K247" s="745"/>
      <c r="L247" s="331"/>
      <c r="M247" s="328"/>
      <c r="N247" s="97"/>
      <c r="O247" s="325"/>
      <c r="P247" s="394"/>
    </row>
    <row r="248" spans="1:16" ht="31.5" x14ac:dyDescent="0.2">
      <c r="A248" s="97">
        <v>8</v>
      </c>
      <c r="B248" s="332" t="s">
        <v>575</v>
      </c>
      <c r="C248" s="333" t="s">
        <v>573</v>
      </c>
      <c r="D248" s="333" t="s">
        <v>574</v>
      </c>
      <c r="E248" s="333" t="s">
        <v>167</v>
      </c>
      <c r="F248" s="333" t="s">
        <v>393</v>
      </c>
      <c r="G248" s="334">
        <v>0.7</v>
      </c>
      <c r="H248" s="133">
        <v>2.2599999999999998</v>
      </c>
      <c r="I248" s="335">
        <v>1.7472000000000001</v>
      </c>
      <c r="J248" s="133">
        <v>1.9570000000000001</v>
      </c>
      <c r="K248" s="333"/>
      <c r="L248" s="393">
        <f>G248+H248+I248+J248</f>
        <v>6.6642000000000001</v>
      </c>
      <c r="M248" s="336" t="s">
        <v>66</v>
      </c>
      <c r="N248" s="337" t="s">
        <v>486</v>
      </c>
      <c r="O248" s="325"/>
      <c r="P248" s="394"/>
    </row>
    <row r="249" spans="1:16" ht="36" customHeight="1" x14ac:dyDescent="0.2">
      <c r="A249" s="97">
        <v>9</v>
      </c>
      <c r="B249" s="122" t="s">
        <v>576</v>
      </c>
      <c r="C249" s="133" t="s">
        <v>577</v>
      </c>
      <c r="D249" s="133" t="s">
        <v>578</v>
      </c>
      <c r="E249" s="133" t="s">
        <v>579</v>
      </c>
      <c r="F249" s="133" t="s">
        <v>393</v>
      </c>
      <c r="G249" s="324">
        <v>1.2829999999999999</v>
      </c>
      <c r="H249" s="335">
        <v>0.42</v>
      </c>
      <c r="I249" s="133">
        <v>1.5082</v>
      </c>
      <c r="J249" s="476">
        <v>3</v>
      </c>
      <c r="K249" s="475" t="s">
        <v>41</v>
      </c>
      <c r="L249" s="329">
        <f>G249+H249+I249+J249</f>
        <v>6.2111999999999998</v>
      </c>
      <c r="M249" s="323" t="s">
        <v>66</v>
      </c>
      <c r="N249" s="324" t="s">
        <v>486</v>
      </c>
      <c r="O249" s="325"/>
      <c r="P249" s="394"/>
    </row>
    <row r="250" spans="1:16" ht="67.5" customHeight="1" x14ac:dyDescent="0.2">
      <c r="A250" s="97" t="s">
        <v>894</v>
      </c>
      <c r="B250" s="62" t="s">
        <v>964</v>
      </c>
      <c r="C250" s="133" t="s">
        <v>43</v>
      </c>
      <c r="D250" s="133" t="s">
        <v>895</v>
      </c>
      <c r="E250" s="133">
        <v>2018</v>
      </c>
      <c r="F250" s="133" t="s">
        <v>100</v>
      </c>
      <c r="G250" s="338"/>
      <c r="H250" s="338"/>
      <c r="I250" s="322">
        <v>0.33500000000000002</v>
      </c>
      <c r="J250" s="322">
        <v>0.58799999999999997</v>
      </c>
      <c r="K250" s="339"/>
      <c r="L250" s="327">
        <f>I250+J250</f>
        <v>0.92300000000000004</v>
      </c>
      <c r="M250" s="323" t="s">
        <v>66</v>
      </c>
      <c r="N250" s="324" t="s">
        <v>486</v>
      </c>
      <c r="O250" s="325"/>
      <c r="P250" s="394"/>
    </row>
    <row r="251" spans="1:16" ht="94.5" x14ac:dyDescent="0.2">
      <c r="A251" s="105">
        <v>11</v>
      </c>
      <c r="B251" s="340" t="s">
        <v>628</v>
      </c>
      <c r="C251" s="341" t="s">
        <v>43</v>
      </c>
      <c r="D251" s="96" t="s">
        <v>627</v>
      </c>
      <c r="E251" s="342">
        <v>2017</v>
      </c>
      <c r="F251" s="80" t="s">
        <v>77</v>
      </c>
      <c r="G251" s="70">
        <v>0</v>
      </c>
      <c r="H251" s="70">
        <v>85.7</v>
      </c>
      <c r="I251" s="343">
        <v>0</v>
      </c>
      <c r="J251" s="70">
        <v>0</v>
      </c>
      <c r="K251" s="70">
        <v>0</v>
      </c>
      <c r="L251" s="344">
        <f>K251+J251+I251+H251+G251</f>
        <v>85.7</v>
      </c>
      <c r="M251" s="345" t="s">
        <v>66</v>
      </c>
      <c r="N251" s="105"/>
      <c r="O251" s="161"/>
      <c r="P251" s="394"/>
    </row>
    <row r="252" spans="1:16" ht="34.5" customHeight="1" x14ac:dyDescent="0.2">
      <c r="A252" s="105">
        <v>12</v>
      </c>
      <c r="B252" s="326" t="s">
        <v>940</v>
      </c>
      <c r="C252" s="341" t="s">
        <v>43</v>
      </c>
      <c r="D252" s="96" t="s">
        <v>627</v>
      </c>
      <c r="E252" s="342">
        <v>2019</v>
      </c>
      <c r="F252" s="80" t="s">
        <v>77</v>
      </c>
      <c r="G252" s="346"/>
      <c r="H252" s="346"/>
      <c r="I252" s="215"/>
      <c r="J252" s="347">
        <v>904.9</v>
      </c>
      <c r="K252" s="346"/>
      <c r="L252" s="344">
        <f>K252+J252+I252+H252+G252</f>
        <v>904.9</v>
      </c>
      <c r="M252" s="345" t="s">
        <v>66</v>
      </c>
      <c r="N252" s="725"/>
      <c r="O252" s="161"/>
      <c r="P252" s="394"/>
    </row>
    <row r="253" spans="1:16" ht="45.75" customHeight="1" x14ac:dyDescent="0.2">
      <c r="A253" s="105">
        <v>13</v>
      </c>
      <c r="B253" s="326" t="s">
        <v>941</v>
      </c>
      <c r="C253" s="341" t="s">
        <v>43</v>
      </c>
      <c r="D253" s="96" t="s">
        <v>627</v>
      </c>
      <c r="E253" s="342">
        <v>2019</v>
      </c>
      <c r="F253" s="80" t="s">
        <v>77</v>
      </c>
      <c r="G253" s="346"/>
      <c r="H253" s="346"/>
      <c r="I253" s="215"/>
      <c r="J253" s="347">
        <v>195</v>
      </c>
      <c r="K253" s="346"/>
      <c r="L253" s="344">
        <f>K253+J253+I253+H253+G253</f>
        <v>195</v>
      </c>
      <c r="M253" s="345" t="s">
        <v>66</v>
      </c>
      <c r="N253" s="215"/>
      <c r="O253" s="161"/>
      <c r="P253" s="394"/>
    </row>
    <row r="254" spans="1:16" ht="30.75" customHeight="1" x14ac:dyDescent="0.2">
      <c r="A254" s="37"/>
      <c r="B254" s="154" t="s">
        <v>29</v>
      </c>
      <c r="C254" s="18" t="s">
        <v>43</v>
      </c>
      <c r="D254" s="143"/>
      <c r="E254" s="155"/>
      <c r="F254" s="155"/>
      <c r="G254" s="47">
        <f>SUM(G256:G258)</f>
        <v>10.021999999999998</v>
      </c>
      <c r="H254" s="47">
        <f t="shared" ref="H254:K254" si="9">SUM(H256:H258)</f>
        <v>105.15300000000001</v>
      </c>
      <c r="I254" s="47">
        <f t="shared" si="9"/>
        <v>5.8110000000000008</v>
      </c>
      <c r="J254" s="47">
        <f t="shared" si="9"/>
        <v>1106.001</v>
      </c>
      <c r="K254" s="47">
        <f t="shared" si="9"/>
        <v>0</v>
      </c>
      <c r="L254" s="368">
        <f>K254+J254+I254+H254+G254</f>
        <v>1226.9869999999999</v>
      </c>
      <c r="M254" s="37"/>
      <c r="N254" s="37"/>
      <c r="O254" s="129"/>
      <c r="P254" s="161">
        <v>1</v>
      </c>
    </row>
    <row r="255" spans="1:16" ht="15" customHeight="1" x14ac:dyDescent="0.2">
      <c r="A255" s="36"/>
      <c r="B255" s="6" t="s">
        <v>51</v>
      </c>
      <c r="C255" s="7"/>
      <c r="D255" s="45"/>
      <c r="E255" s="8"/>
      <c r="F255" s="8"/>
      <c r="G255" s="44"/>
      <c r="H255" s="44"/>
      <c r="I255" s="31"/>
      <c r="J255" s="31"/>
      <c r="K255" s="31"/>
      <c r="L255" s="33"/>
      <c r="M255" s="36"/>
      <c r="N255" s="36"/>
      <c r="O255" s="129"/>
    </row>
    <row r="256" spans="1:16" ht="30.75" customHeight="1" x14ac:dyDescent="0.2">
      <c r="A256" s="36"/>
      <c r="B256" s="6" t="s">
        <v>13</v>
      </c>
      <c r="C256" s="7" t="s">
        <v>43</v>
      </c>
      <c r="D256" s="45"/>
      <c r="E256" s="8"/>
      <c r="F256" s="8"/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33">
        <f>I256+J256+K256</f>
        <v>0</v>
      </c>
      <c r="M256" s="36"/>
      <c r="N256" s="36"/>
      <c r="O256" s="129"/>
      <c r="P256" s="161">
        <v>1</v>
      </c>
    </row>
    <row r="257" spans="1:16" ht="30.75" customHeight="1" x14ac:dyDescent="0.2">
      <c r="A257" s="36"/>
      <c r="B257" s="6" t="s">
        <v>52</v>
      </c>
      <c r="C257" s="7" t="s">
        <v>43</v>
      </c>
      <c r="D257" s="45"/>
      <c r="E257" s="8"/>
      <c r="F257" s="8"/>
      <c r="G257" s="43">
        <f>G241+G246+G248+G249+G250+G251+G252+G253</f>
        <v>10.021999999999998</v>
      </c>
      <c r="H257" s="43">
        <f>H241+H246+H248+H249+H250+H251+H252+H253</f>
        <v>105.15300000000001</v>
      </c>
      <c r="I257" s="43">
        <f>I241+I246+I248+I249+I250+I251+I252+I253</f>
        <v>5.8110000000000008</v>
      </c>
      <c r="J257" s="43">
        <f>J246+J248+J250+J251+J252+J253+J249</f>
        <v>1106.001</v>
      </c>
      <c r="K257" s="43">
        <f>K246+K248+K250+K251+K252+K253</f>
        <v>0</v>
      </c>
      <c r="L257" s="43">
        <f>K257+J257+I257+H257+G257</f>
        <v>1226.9869999999999</v>
      </c>
      <c r="M257" s="36"/>
      <c r="N257" s="36"/>
      <c r="O257" s="129"/>
      <c r="P257" s="161">
        <v>1</v>
      </c>
    </row>
    <row r="258" spans="1:16" ht="30.75" customHeight="1" x14ac:dyDescent="0.2">
      <c r="A258" s="36"/>
      <c r="B258" s="6" t="s">
        <v>53</v>
      </c>
      <c r="C258" s="7" t="s">
        <v>43</v>
      </c>
      <c r="D258" s="45"/>
      <c r="E258" s="8"/>
      <c r="F258" s="8"/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f>J258+I258+H258+G258+K258</f>
        <v>0</v>
      </c>
      <c r="M258" s="36"/>
      <c r="N258" s="36"/>
      <c r="O258" s="129"/>
      <c r="P258" s="161">
        <v>1</v>
      </c>
    </row>
    <row r="259" spans="1:16" ht="30.75" customHeight="1" x14ac:dyDescent="0.3">
      <c r="A259" s="26"/>
      <c r="B259" s="23" t="s">
        <v>26</v>
      </c>
      <c r="C259" s="18" t="s">
        <v>43</v>
      </c>
      <c r="D259" s="118"/>
      <c r="E259" s="23"/>
      <c r="F259" s="23"/>
      <c r="G259" s="369">
        <f>G261+G262+G263</f>
        <v>56793.76200000001</v>
      </c>
      <c r="H259" s="369">
        <f t="shared" ref="H259:L259" si="10">H261+H262+H263</f>
        <v>101060.065</v>
      </c>
      <c r="I259" s="369">
        <f t="shared" si="10"/>
        <v>138811.87099999998</v>
      </c>
      <c r="J259" s="369">
        <f t="shared" si="10"/>
        <v>101044.001</v>
      </c>
      <c r="K259" s="369">
        <f t="shared" si="10"/>
        <v>97347.3</v>
      </c>
      <c r="L259" s="369">
        <f t="shared" si="10"/>
        <v>495056.99900000001</v>
      </c>
      <c r="M259" s="37"/>
      <c r="N259" s="37"/>
      <c r="O259" s="349"/>
      <c r="P259" s="161">
        <v>1</v>
      </c>
    </row>
    <row r="260" spans="1:16" ht="15" customHeight="1" x14ac:dyDescent="0.3">
      <c r="A260" s="421"/>
      <c r="B260" s="390" t="s">
        <v>51</v>
      </c>
      <c r="C260" s="389"/>
      <c r="D260" s="391"/>
      <c r="E260" s="389"/>
      <c r="F260" s="389"/>
      <c r="G260" s="422"/>
      <c r="H260" s="422"/>
      <c r="I260" s="422"/>
      <c r="J260" s="422"/>
      <c r="K260" s="422"/>
      <c r="L260" s="423"/>
      <c r="M260" s="36"/>
      <c r="N260" s="36"/>
      <c r="O260" s="349"/>
    </row>
    <row r="261" spans="1:16" ht="30.75" customHeight="1" x14ac:dyDescent="0.3">
      <c r="A261" s="391"/>
      <c r="B261" s="390" t="s">
        <v>13</v>
      </c>
      <c r="C261" s="7" t="s">
        <v>43</v>
      </c>
      <c r="D261" s="391"/>
      <c r="E261" s="389"/>
      <c r="F261" s="389"/>
      <c r="G261" s="392">
        <f t="shared" ref="G261:L263" si="11">G74+G156+G185+G218+G256</f>
        <v>7743.8189999999995</v>
      </c>
      <c r="H261" s="392">
        <f t="shared" si="11"/>
        <v>14851.169</v>
      </c>
      <c r="I261" s="392">
        <f t="shared" si="11"/>
        <v>9602.2000000000007</v>
      </c>
      <c r="J261" s="392">
        <f t="shared" si="11"/>
        <v>3830.3</v>
      </c>
      <c r="K261" s="392">
        <f t="shared" si="11"/>
        <v>2109.4</v>
      </c>
      <c r="L261" s="392">
        <f t="shared" si="11"/>
        <v>38136.887999999999</v>
      </c>
      <c r="M261" s="36"/>
      <c r="N261" s="36"/>
      <c r="O261" s="348"/>
      <c r="P261" s="161">
        <v>1</v>
      </c>
    </row>
    <row r="262" spans="1:16" ht="30.75" customHeight="1" x14ac:dyDescent="0.3">
      <c r="A262" s="391"/>
      <c r="B262" s="390" t="s">
        <v>52</v>
      </c>
      <c r="C262" s="7" t="s">
        <v>43</v>
      </c>
      <c r="D262" s="391"/>
      <c r="E262" s="389"/>
      <c r="F262" s="389"/>
      <c r="G262" s="392">
        <f t="shared" si="11"/>
        <v>13783.543</v>
      </c>
      <c r="H262" s="392">
        <f t="shared" si="11"/>
        <v>21285.265999999996</v>
      </c>
      <c r="I262" s="392">
        <f t="shared" si="11"/>
        <v>28172.671000000002</v>
      </c>
      <c r="J262" s="392">
        <f t="shared" si="11"/>
        <v>23867.701000000001</v>
      </c>
      <c r="K262" s="392">
        <f t="shared" si="11"/>
        <v>20526.900000000005</v>
      </c>
      <c r="L262" s="392">
        <f t="shared" si="11"/>
        <v>107636.08099999999</v>
      </c>
      <c r="M262" s="36"/>
      <c r="N262" s="36"/>
      <c r="O262" s="348"/>
      <c r="P262" s="161">
        <v>1</v>
      </c>
    </row>
    <row r="263" spans="1:16" ht="30.75" customHeight="1" x14ac:dyDescent="0.3">
      <c r="A263" s="391"/>
      <c r="B263" s="390" t="s">
        <v>53</v>
      </c>
      <c r="C263" s="7" t="s">
        <v>43</v>
      </c>
      <c r="D263" s="391"/>
      <c r="E263" s="389"/>
      <c r="F263" s="389"/>
      <c r="G263" s="392">
        <f t="shared" si="11"/>
        <v>35266.400000000009</v>
      </c>
      <c r="H263" s="392">
        <f t="shared" si="11"/>
        <v>64923.63</v>
      </c>
      <c r="I263" s="392">
        <f t="shared" si="11"/>
        <v>101037</v>
      </c>
      <c r="J263" s="392">
        <f t="shared" si="11"/>
        <v>73346</v>
      </c>
      <c r="K263" s="392">
        <f t="shared" si="11"/>
        <v>74711</v>
      </c>
      <c r="L263" s="392">
        <f t="shared" si="11"/>
        <v>349284.03</v>
      </c>
      <c r="M263" s="36"/>
      <c r="N263" s="36"/>
      <c r="O263" s="348"/>
      <c r="P263" s="161">
        <v>1</v>
      </c>
    </row>
  </sheetData>
  <mergeCells count="89">
    <mergeCell ref="B42:L42"/>
    <mergeCell ref="G168:K168"/>
    <mergeCell ref="I69:L69"/>
    <mergeCell ref="I70:L70"/>
    <mergeCell ref="A100:A101"/>
    <mergeCell ref="B89:L89"/>
    <mergeCell ref="B165:L165"/>
    <mergeCell ref="H212:I212"/>
    <mergeCell ref="H213:K213"/>
    <mergeCell ref="J199:K200"/>
    <mergeCell ref="F201:F202"/>
    <mergeCell ref="J201:K201"/>
    <mergeCell ref="J202:K202"/>
    <mergeCell ref="F199:F200"/>
    <mergeCell ref="G205:K205"/>
    <mergeCell ref="I206:K206"/>
    <mergeCell ref="H209:J209"/>
    <mergeCell ref="I210:K210"/>
    <mergeCell ref="H211:K211"/>
    <mergeCell ref="G20:K20"/>
    <mergeCell ref="A11:A12"/>
    <mergeCell ref="N11:N12"/>
    <mergeCell ref="E11:E12"/>
    <mergeCell ref="C11:C12"/>
    <mergeCell ref="M11:M12"/>
    <mergeCell ref="G11:L11"/>
    <mergeCell ref="A7:O7"/>
    <mergeCell ref="D11:D12"/>
    <mergeCell ref="A8:L8"/>
    <mergeCell ref="F11:F12"/>
    <mergeCell ref="B11:B12"/>
    <mergeCell ref="A9:O9"/>
    <mergeCell ref="A214:A215"/>
    <mergeCell ref="F214:F215"/>
    <mergeCell ref="A145:A146"/>
    <mergeCell ref="E179:E180"/>
    <mergeCell ref="F179:F180"/>
    <mergeCell ref="B196:L196"/>
    <mergeCell ref="B214:B215"/>
    <mergeCell ref="C214:C215"/>
    <mergeCell ref="D214:D215"/>
    <mergeCell ref="C179:C180"/>
    <mergeCell ref="G167:K167"/>
    <mergeCell ref="B145:B146"/>
    <mergeCell ref="C145:C146"/>
    <mergeCell ref="A179:A180"/>
    <mergeCell ref="B179:B180"/>
    <mergeCell ref="D179:D180"/>
    <mergeCell ref="J215:K215"/>
    <mergeCell ref="E214:E215"/>
    <mergeCell ref="J214:K214"/>
    <mergeCell ref="G228:K228"/>
    <mergeCell ref="B225:L225"/>
    <mergeCell ref="G226:K226"/>
    <mergeCell ref="G247:K247"/>
    <mergeCell ref="G242:K242"/>
    <mergeCell ref="G244:K244"/>
    <mergeCell ref="G245:K245"/>
    <mergeCell ref="G227:K227"/>
    <mergeCell ref="J241:K241"/>
    <mergeCell ref="B240:L240"/>
    <mergeCell ref="G230:K230"/>
    <mergeCell ref="G229:K229"/>
    <mergeCell ref="A199:A200"/>
    <mergeCell ref="B199:B200"/>
    <mergeCell ref="C199:C200"/>
    <mergeCell ref="D199:D200"/>
    <mergeCell ref="A197:A198"/>
    <mergeCell ref="B197:B198"/>
    <mergeCell ref="C197:C198"/>
    <mergeCell ref="D197:D198"/>
    <mergeCell ref="A201:A202"/>
    <mergeCell ref="B201:B202"/>
    <mergeCell ref="C201:C202"/>
    <mergeCell ref="D201:D202"/>
    <mergeCell ref="E201:E202"/>
    <mergeCell ref="B178:L178"/>
    <mergeCell ref="J203:K203"/>
    <mergeCell ref="J204:K204"/>
    <mergeCell ref="C100:C101"/>
    <mergeCell ref="D100:D101"/>
    <mergeCell ref="F197:F198"/>
    <mergeCell ref="J197:K198"/>
    <mergeCell ref="D145:D146"/>
    <mergeCell ref="E145:E146"/>
    <mergeCell ref="F145:F146"/>
    <mergeCell ref="F100:F101"/>
    <mergeCell ref="E197:E198"/>
    <mergeCell ref="E199:E200"/>
  </mergeCells>
  <phoneticPr fontId="0" type="noConversion"/>
  <pageMargins left="0.98425196850393704" right="0.39370078740157483" top="0.98425196850393704" bottom="0.59055118110236227" header="0" footer="0"/>
  <pageSetup paperSize="9" scale="59" firstPageNumber="2" fitToHeight="0" orientation="landscape" useFirstPageNumber="1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P222"/>
  <sheetViews>
    <sheetView showWhiteSpace="0" view="pageBreakPreview" topLeftCell="A205" zoomScale="70" zoomScaleNormal="70" zoomScaleSheetLayoutView="70" zoomScalePageLayoutView="80" workbookViewId="0">
      <selection activeCell="C17" sqref="C17"/>
    </sheetView>
  </sheetViews>
  <sheetFormatPr defaultColWidth="10.28515625" defaultRowHeight="15.75" x14ac:dyDescent="0.25"/>
  <cols>
    <col min="1" max="1" width="4.28515625" style="71" customWidth="1"/>
    <col min="2" max="2" width="42.140625" style="161" customWidth="1"/>
    <col min="3" max="3" width="12.85546875" style="161" customWidth="1"/>
    <col min="4" max="5" width="17.5703125" style="161" customWidth="1"/>
    <col min="6" max="6" width="18.7109375" style="161" customWidth="1"/>
    <col min="7" max="7" width="12.28515625" style="161" customWidth="1"/>
    <col min="8" max="8" width="14.7109375" style="161" customWidth="1"/>
    <col min="9" max="9" width="13.5703125" style="161" customWidth="1"/>
    <col min="10" max="10" width="15.28515625" style="161" customWidth="1"/>
    <col min="11" max="11" width="13.28515625" style="161" customWidth="1"/>
    <col min="12" max="12" width="16.28515625" style="161" bestFit="1" customWidth="1"/>
    <col min="13" max="13" width="10.28515625" style="161"/>
    <col min="14" max="14" width="20.42578125" style="161" customWidth="1"/>
    <col min="15" max="15" width="4.28515625" style="161" hidden="1" customWidth="1"/>
    <col min="16" max="16" width="0" style="161" hidden="1" customWidth="1"/>
    <col min="17" max="16384" width="10.28515625" style="161"/>
  </cols>
  <sheetData>
    <row r="1" spans="1:15" ht="15" customHeight="1" x14ac:dyDescent="0.25"/>
    <row r="2" spans="1:15" ht="15.6" customHeight="1" x14ac:dyDescent="0.3">
      <c r="A2" s="780" t="s">
        <v>30</v>
      </c>
      <c r="B2" s="780"/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780"/>
      <c r="N2" s="780"/>
      <c r="O2" s="179"/>
    </row>
    <row r="3" spans="1:15" x14ac:dyDescent="0.25">
      <c r="A3" s="395"/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O3" s="395"/>
    </row>
    <row r="4" spans="1:15" ht="35.25" customHeight="1" x14ac:dyDescent="0.2">
      <c r="A4" s="777" t="s">
        <v>55</v>
      </c>
      <c r="B4" s="777" t="s">
        <v>56</v>
      </c>
      <c r="C4" s="777" t="s">
        <v>34</v>
      </c>
      <c r="D4" s="777" t="s">
        <v>57</v>
      </c>
      <c r="E4" s="777" t="s">
        <v>59</v>
      </c>
      <c r="F4" s="777" t="s">
        <v>58</v>
      </c>
      <c r="G4" s="786" t="s">
        <v>122</v>
      </c>
      <c r="H4" s="787"/>
      <c r="I4" s="787"/>
      <c r="J4" s="787"/>
      <c r="K4" s="787"/>
      <c r="L4" s="787"/>
      <c r="M4" s="856" t="s">
        <v>61</v>
      </c>
      <c r="N4" s="777" t="s">
        <v>123</v>
      </c>
      <c r="O4" s="182"/>
    </row>
    <row r="5" spans="1:15" ht="35.25" customHeight="1" x14ac:dyDescent="0.2">
      <c r="A5" s="777"/>
      <c r="B5" s="777"/>
      <c r="C5" s="777"/>
      <c r="D5" s="777"/>
      <c r="E5" s="777"/>
      <c r="F5" s="777"/>
      <c r="G5" s="425" t="s">
        <v>152</v>
      </c>
      <c r="H5" s="426" t="s">
        <v>153</v>
      </c>
      <c r="I5" s="426" t="s">
        <v>154</v>
      </c>
      <c r="J5" s="426" t="s">
        <v>155</v>
      </c>
      <c r="K5" s="426" t="s">
        <v>156</v>
      </c>
      <c r="L5" s="183" t="s">
        <v>60</v>
      </c>
      <c r="M5" s="857"/>
      <c r="N5" s="777"/>
      <c r="O5" s="182"/>
    </row>
    <row r="6" spans="1:15" ht="15.75" customHeight="1" x14ac:dyDescent="0.2">
      <c r="A6" s="18"/>
      <c r="B6" s="847" t="s">
        <v>967</v>
      </c>
      <c r="C6" s="848"/>
      <c r="D6" s="848"/>
      <c r="E6" s="848"/>
      <c r="F6" s="848"/>
      <c r="G6" s="848"/>
      <c r="H6" s="848"/>
      <c r="I6" s="848"/>
      <c r="J6" s="848"/>
      <c r="K6" s="848"/>
      <c r="L6" s="848"/>
      <c r="M6" s="35"/>
      <c r="N6" s="35"/>
      <c r="O6" s="477"/>
    </row>
    <row r="7" spans="1:15" ht="18" customHeight="1" x14ac:dyDescent="0.2">
      <c r="A7" s="18"/>
      <c r="B7" s="365" t="s">
        <v>108</v>
      </c>
      <c r="C7" s="366"/>
      <c r="D7" s="366"/>
      <c r="E7" s="366"/>
      <c r="F7" s="366"/>
      <c r="G7" s="366"/>
      <c r="H7" s="366"/>
      <c r="I7" s="366"/>
      <c r="J7" s="366"/>
      <c r="K7" s="366"/>
      <c r="L7" s="367"/>
      <c r="M7" s="35"/>
      <c r="N7" s="35"/>
      <c r="O7" s="478"/>
    </row>
    <row r="8" spans="1:15" ht="47.25" x14ac:dyDescent="0.25">
      <c r="A8" s="159">
        <v>1</v>
      </c>
      <c r="B8" s="479" t="s">
        <v>297</v>
      </c>
      <c r="C8" s="159" t="s">
        <v>21</v>
      </c>
      <c r="D8" s="186"/>
      <c r="E8" s="299"/>
      <c r="F8" s="189" t="s">
        <v>298</v>
      </c>
      <c r="G8" s="480">
        <v>0</v>
      </c>
      <c r="H8" s="480">
        <v>0</v>
      </c>
      <c r="I8" s="480" t="s">
        <v>818</v>
      </c>
      <c r="J8" s="480" t="s">
        <v>819</v>
      </c>
      <c r="K8" s="480" t="s">
        <v>820</v>
      </c>
      <c r="L8" s="481"/>
      <c r="M8" s="482"/>
      <c r="N8" s="184"/>
      <c r="O8" s="159" t="s">
        <v>803</v>
      </c>
    </row>
    <row r="9" spans="1:15" ht="63" x14ac:dyDescent="0.25">
      <c r="A9" s="159">
        <v>2</v>
      </c>
      <c r="B9" s="483" t="s">
        <v>299</v>
      </c>
      <c r="C9" s="484" t="s">
        <v>63</v>
      </c>
      <c r="D9" s="485"/>
      <c r="E9" s="486"/>
      <c r="F9" s="68" t="s">
        <v>298</v>
      </c>
      <c r="G9" s="487">
        <v>99.8</v>
      </c>
      <c r="H9" s="487">
        <v>99.8</v>
      </c>
      <c r="I9" s="487">
        <v>100</v>
      </c>
      <c r="J9" s="487">
        <v>100</v>
      </c>
      <c r="K9" s="487">
        <v>100</v>
      </c>
      <c r="L9" s="488"/>
      <c r="M9" s="489"/>
      <c r="N9" s="490"/>
      <c r="O9" s="491" t="s">
        <v>803</v>
      </c>
    </row>
    <row r="10" spans="1:15" ht="94.5" x14ac:dyDescent="0.25">
      <c r="A10" s="159">
        <v>3</v>
      </c>
      <c r="B10" s="479" t="s">
        <v>509</v>
      </c>
      <c r="C10" s="159" t="s">
        <v>63</v>
      </c>
      <c r="D10" s="186"/>
      <c r="E10" s="299"/>
      <c r="F10" s="63" t="s">
        <v>298</v>
      </c>
      <c r="G10" s="480">
        <v>48.5</v>
      </c>
      <c r="H10" s="480">
        <v>50</v>
      </c>
      <c r="I10" s="480">
        <v>53</v>
      </c>
      <c r="J10" s="480">
        <v>55.5</v>
      </c>
      <c r="K10" s="480">
        <v>57</v>
      </c>
      <c r="L10" s="492"/>
      <c r="M10" s="482"/>
      <c r="N10" s="184"/>
      <c r="O10" s="159" t="s">
        <v>803</v>
      </c>
    </row>
    <row r="11" spans="1:15" ht="63" x14ac:dyDescent="0.2">
      <c r="A11" s="74">
        <v>4</v>
      </c>
      <c r="B11" s="479" t="s">
        <v>300</v>
      </c>
      <c r="C11" s="86" t="s">
        <v>63</v>
      </c>
      <c r="D11" s="493"/>
      <c r="E11" s="299"/>
      <c r="F11" s="63" t="s">
        <v>298</v>
      </c>
      <c r="G11" s="480">
        <v>39.5</v>
      </c>
      <c r="H11" s="480">
        <v>40</v>
      </c>
      <c r="I11" s="480">
        <v>42.2</v>
      </c>
      <c r="J11" s="480">
        <v>42.4</v>
      </c>
      <c r="K11" s="480">
        <v>42.6</v>
      </c>
      <c r="L11" s="481"/>
      <c r="M11" s="494"/>
      <c r="N11" s="215"/>
      <c r="O11" s="74" t="s">
        <v>803</v>
      </c>
    </row>
    <row r="12" spans="1:15" ht="31.5" x14ac:dyDescent="0.2">
      <c r="A12" s="159">
        <v>5</v>
      </c>
      <c r="B12" s="495" t="s">
        <v>301</v>
      </c>
      <c r="C12" s="858" t="s">
        <v>63</v>
      </c>
      <c r="D12" s="859"/>
      <c r="E12" s="854"/>
      <c r="F12" s="854" t="s">
        <v>298</v>
      </c>
      <c r="G12" s="103">
        <v>96</v>
      </c>
      <c r="H12" s="103">
        <v>100</v>
      </c>
      <c r="I12" s="103">
        <v>100</v>
      </c>
      <c r="J12" s="103">
        <v>100</v>
      </c>
      <c r="K12" s="103">
        <v>100</v>
      </c>
      <c r="L12" s="492"/>
      <c r="M12" s="494"/>
      <c r="N12" s="215"/>
      <c r="O12" s="221" t="s">
        <v>803</v>
      </c>
    </row>
    <row r="13" spans="1:15" ht="31.5" x14ac:dyDescent="0.2">
      <c r="A13" s="496" t="s">
        <v>144</v>
      </c>
      <c r="B13" s="495" t="s">
        <v>302</v>
      </c>
      <c r="C13" s="858"/>
      <c r="D13" s="859"/>
      <c r="E13" s="855"/>
      <c r="F13" s="855"/>
      <c r="G13" s="480">
        <v>8.3000000000000007</v>
      </c>
      <c r="H13" s="480">
        <v>8.5</v>
      </c>
      <c r="I13" s="480">
        <v>12.4</v>
      </c>
      <c r="J13" s="480">
        <v>12.9</v>
      </c>
      <c r="K13" s="480">
        <v>13</v>
      </c>
      <c r="L13" s="492"/>
      <c r="M13" s="494"/>
      <c r="N13" s="215"/>
      <c r="O13" s="497" t="s">
        <v>803</v>
      </c>
    </row>
    <row r="14" spans="1:15" ht="94.5" x14ac:dyDescent="0.2">
      <c r="A14" s="498">
        <v>6</v>
      </c>
      <c r="B14" s="87" t="s">
        <v>303</v>
      </c>
      <c r="C14" s="159" t="s">
        <v>63</v>
      </c>
      <c r="D14" s="499"/>
      <c r="E14" s="299"/>
      <c r="F14" s="500" t="s">
        <v>124</v>
      </c>
      <c r="G14" s="501">
        <v>60.2</v>
      </c>
      <c r="H14" s="501">
        <v>60.8</v>
      </c>
      <c r="I14" s="501">
        <v>61.8</v>
      </c>
      <c r="J14" s="103">
        <v>62</v>
      </c>
      <c r="K14" s="103">
        <v>63</v>
      </c>
      <c r="L14" s="341"/>
      <c r="M14" s="502"/>
      <c r="N14" s="503"/>
      <c r="O14" s="498" t="s">
        <v>803</v>
      </c>
    </row>
    <row r="15" spans="1:15" ht="63" x14ac:dyDescent="0.2">
      <c r="A15" s="498">
        <v>7</v>
      </c>
      <c r="B15" s="87" t="s">
        <v>304</v>
      </c>
      <c r="C15" s="159" t="s">
        <v>63</v>
      </c>
      <c r="D15" s="499"/>
      <c r="E15" s="299"/>
      <c r="F15" s="500" t="s">
        <v>124</v>
      </c>
      <c r="G15" s="103">
        <v>10.5</v>
      </c>
      <c r="H15" s="103">
        <v>10.9</v>
      </c>
      <c r="I15" s="103">
        <v>11.5</v>
      </c>
      <c r="J15" s="230">
        <v>11.5</v>
      </c>
      <c r="K15" s="103">
        <v>12</v>
      </c>
      <c r="L15" s="341"/>
      <c r="M15" s="504"/>
      <c r="N15" s="504"/>
      <c r="O15" s="498" t="s">
        <v>803</v>
      </c>
    </row>
    <row r="16" spans="1:15" x14ac:dyDescent="0.2">
      <c r="A16" s="592"/>
      <c r="B16" s="593" t="s">
        <v>62</v>
      </c>
      <c r="C16" s="594"/>
      <c r="D16" s="594"/>
      <c r="E16" s="594"/>
      <c r="F16" s="594"/>
      <c r="G16" s="594"/>
      <c r="H16" s="594"/>
      <c r="I16" s="594"/>
      <c r="J16" s="594"/>
      <c r="K16" s="594"/>
      <c r="L16" s="595"/>
      <c r="M16" s="596"/>
      <c r="N16" s="596"/>
      <c r="O16" s="478"/>
    </row>
    <row r="17" spans="1:15" s="460" customFormat="1" ht="53.25" customHeight="1" x14ac:dyDescent="0.25">
      <c r="A17" s="133">
        <v>1</v>
      </c>
      <c r="B17" s="505" t="s">
        <v>305</v>
      </c>
      <c r="C17" s="96" t="s">
        <v>73</v>
      </c>
      <c r="D17" s="96" t="s">
        <v>74</v>
      </c>
      <c r="E17" s="61" t="s">
        <v>160</v>
      </c>
      <c r="F17" s="70" t="s">
        <v>298</v>
      </c>
      <c r="G17" s="800" t="s">
        <v>117</v>
      </c>
      <c r="H17" s="801"/>
      <c r="I17" s="801"/>
      <c r="J17" s="801"/>
      <c r="K17" s="801"/>
      <c r="L17" s="506"/>
      <c r="M17" s="326"/>
      <c r="N17" s="326"/>
      <c r="O17" s="249"/>
    </row>
    <row r="18" spans="1:15" s="460" customFormat="1" ht="29.25" customHeight="1" x14ac:dyDescent="0.25">
      <c r="A18" s="739">
        <v>2</v>
      </c>
      <c r="B18" s="803" t="s">
        <v>102</v>
      </c>
      <c r="C18" s="804" t="s">
        <v>43</v>
      </c>
      <c r="D18" s="804" t="s">
        <v>74</v>
      </c>
      <c r="E18" s="804" t="s">
        <v>160</v>
      </c>
      <c r="F18" s="804" t="s">
        <v>298</v>
      </c>
      <c r="G18" s="507">
        <v>243.96</v>
      </c>
      <c r="H18" s="112"/>
      <c r="I18" s="112"/>
      <c r="J18" s="112"/>
      <c r="K18" s="112"/>
      <c r="L18" s="298">
        <f>G18</f>
        <v>243.96</v>
      </c>
      <c r="M18" s="129" t="s">
        <v>65</v>
      </c>
      <c r="N18" s="109" t="s">
        <v>822</v>
      </c>
      <c r="O18" s="249"/>
    </row>
    <row r="19" spans="1:15" s="460" customFormat="1" ht="29.25" customHeight="1" x14ac:dyDescent="0.25">
      <c r="A19" s="806"/>
      <c r="B19" s="803"/>
      <c r="C19" s="804"/>
      <c r="D19" s="804"/>
      <c r="E19" s="804"/>
      <c r="F19" s="804"/>
      <c r="G19" s="111">
        <v>465.6</v>
      </c>
      <c r="H19" s="112"/>
      <c r="I19" s="112"/>
      <c r="J19" s="112"/>
      <c r="K19" s="112"/>
      <c r="L19" s="298">
        <f>G19</f>
        <v>465.6</v>
      </c>
      <c r="M19" s="129" t="s">
        <v>823</v>
      </c>
      <c r="N19" s="109" t="s">
        <v>824</v>
      </c>
      <c r="O19" s="249"/>
    </row>
    <row r="20" spans="1:15" s="460" customFormat="1" ht="29.25" customHeight="1" x14ac:dyDescent="0.25">
      <c r="A20" s="740"/>
      <c r="B20" s="803"/>
      <c r="C20" s="804"/>
      <c r="D20" s="804"/>
      <c r="E20" s="804"/>
      <c r="F20" s="804"/>
      <c r="G20" s="111">
        <v>88.5351</v>
      </c>
      <c r="H20" s="111">
        <v>423.2</v>
      </c>
      <c r="I20" s="508">
        <v>302.60000000000002</v>
      </c>
      <c r="J20" s="800" t="s">
        <v>510</v>
      </c>
      <c r="K20" s="800"/>
      <c r="L20" s="298">
        <f>G20+H20+I20</f>
        <v>814.33510000000001</v>
      </c>
      <c r="M20" s="129" t="s">
        <v>66</v>
      </c>
      <c r="N20" s="109" t="s">
        <v>658</v>
      </c>
      <c r="O20" s="249"/>
    </row>
    <row r="21" spans="1:15" s="460" customFormat="1" ht="26.25" customHeight="1" x14ac:dyDescent="0.25">
      <c r="A21" s="739">
        <v>3</v>
      </c>
      <c r="B21" s="803" t="s">
        <v>80</v>
      </c>
      <c r="C21" s="804" t="s">
        <v>43</v>
      </c>
      <c r="D21" s="804" t="s">
        <v>74</v>
      </c>
      <c r="E21" s="804" t="s">
        <v>160</v>
      </c>
      <c r="F21" s="804" t="str">
        <f>F18</f>
        <v>УО, Акимы районов и г. Петропавловска</v>
      </c>
      <c r="G21" s="111">
        <v>284.64</v>
      </c>
      <c r="H21" s="112"/>
      <c r="I21" s="112"/>
      <c r="J21" s="112"/>
      <c r="K21" s="112"/>
      <c r="L21" s="298">
        <f>G21</f>
        <v>284.64</v>
      </c>
      <c r="M21" s="129" t="s">
        <v>65</v>
      </c>
      <c r="N21" s="109" t="s">
        <v>511</v>
      </c>
      <c r="O21" s="249"/>
    </row>
    <row r="22" spans="1:15" s="460" customFormat="1" ht="32.25" customHeight="1" x14ac:dyDescent="0.25">
      <c r="A22" s="740"/>
      <c r="B22" s="803"/>
      <c r="C22" s="804"/>
      <c r="D22" s="804"/>
      <c r="E22" s="804"/>
      <c r="F22" s="804"/>
      <c r="G22" s="507">
        <v>235.77699999999999</v>
      </c>
      <c r="H22" s="111">
        <v>947.8</v>
      </c>
      <c r="I22" s="111">
        <v>1029.2</v>
      </c>
      <c r="J22" s="800" t="s">
        <v>510</v>
      </c>
      <c r="K22" s="800"/>
      <c r="L22" s="298">
        <f>G22+H22+I22</f>
        <v>2212.777</v>
      </c>
      <c r="M22" s="129" t="s">
        <v>66</v>
      </c>
      <c r="N22" s="109" t="s">
        <v>647</v>
      </c>
      <c r="O22" s="249"/>
    </row>
    <row r="23" spans="1:15" s="460" customFormat="1" ht="32.25" customHeight="1" x14ac:dyDescent="0.25">
      <c r="A23" s="739">
        <v>4</v>
      </c>
      <c r="B23" s="805" t="s">
        <v>516</v>
      </c>
      <c r="C23" s="804" t="s">
        <v>43</v>
      </c>
      <c r="D23" s="829" t="s">
        <v>74</v>
      </c>
      <c r="E23" s="804" t="s">
        <v>160</v>
      </c>
      <c r="F23" s="804" t="s">
        <v>124</v>
      </c>
      <c r="G23" s="507">
        <v>2461.17</v>
      </c>
      <c r="H23" s="111"/>
      <c r="I23" s="111"/>
      <c r="J23" s="111"/>
      <c r="K23" s="112"/>
      <c r="L23" s="509">
        <f>I23+H23+G23+J23+K23</f>
        <v>2461.17</v>
      </c>
      <c r="M23" s="129" t="s">
        <v>65</v>
      </c>
      <c r="N23" s="109" t="s">
        <v>512</v>
      </c>
      <c r="O23" s="249"/>
    </row>
    <row r="24" spans="1:15" s="460" customFormat="1" ht="32.25" customHeight="1" x14ac:dyDescent="0.25">
      <c r="A24" s="740"/>
      <c r="B24" s="805"/>
      <c r="C24" s="804"/>
      <c r="D24" s="829"/>
      <c r="E24" s="804"/>
      <c r="F24" s="804"/>
      <c r="G24" s="343"/>
      <c r="H24" s="343">
        <v>2880.4560000000001</v>
      </c>
      <c r="I24" s="343">
        <v>2901.4740000000002</v>
      </c>
      <c r="J24" s="343">
        <v>2901.4740000000002</v>
      </c>
      <c r="K24" s="343"/>
      <c r="L24" s="509">
        <f>I24+H24+G24+J24+K24</f>
        <v>8683.4040000000005</v>
      </c>
      <c r="M24" s="129" t="s">
        <v>66</v>
      </c>
      <c r="N24" s="109" t="s">
        <v>513</v>
      </c>
      <c r="O24" s="249"/>
    </row>
    <row r="25" spans="1:15" s="460" customFormat="1" ht="27" customHeight="1" x14ac:dyDescent="0.25">
      <c r="A25" s="739">
        <v>5</v>
      </c>
      <c r="B25" s="805" t="s">
        <v>14</v>
      </c>
      <c r="C25" s="802" t="s">
        <v>37</v>
      </c>
      <c r="D25" s="802" t="s">
        <v>74</v>
      </c>
      <c r="E25" s="804" t="s">
        <v>160</v>
      </c>
      <c r="F25" s="802" t="s">
        <v>104</v>
      </c>
      <c r="G25" s="343">
        <v>1042.1189999999999</v>
      </c>
      <c r="H25" s="343"/>
      <c r="I25" s="343"/>
      <c r="J25" s="343"/>
      <c r="K25" s="343"/>
      <c r="L25" s="509">
        <f>G25</f>
        <v>1042.1189999999999</v>
      </c>
      <c r="M25" s="129" t="s">
        <v>65</v>
      </c>
      <c r="N25" s="109" t="s">
        <v>514</v>
      </c>
      <c r="O25" s="249"/>
    </row>
    <row r="26" spans="1:15" s="460" customFormat="1" ht="27" customHeight="1" x14ac:dyDescent="0.25">
      <c r="A26" s="740"/>
      <c r="B26" s="805"/>
      <c r="C26" s="802"/>
      <c r="D26" s="802"/>
      <c r="E26" s="804"/>
      <c r="F26" s="802"/>
      <c r="G26" s="508">
        <v>2936.2040000000002</v>
      </c>
      <c r="H26" s="508">
        <v>4062.8</v>
      </c>
      <c r="I26" s="508">
        <v>4107.3999999999996</v>
      </c>
      <c r="J26" s="508">
        <v>4054.7</v>
      </c>
      <c r="K26" s="508">
        <v>4270.8999999999996</v>
      </c>
      <c r="L26" s="509">
        <f>I26+H26+G26+J26+K26</f>
        <v>19432.004000000001</v>
      </c>
      <c r="M26" s="129" t="s">
        <v>66</v>
      </c>
      <c r="N26" s="105" t="s">
        <v>648</v>
      </c>
      <c r="O26" s="249"/>
    </row>
    <row r="27" spans="1:15" s="460" customFormat="1" ht="30" customHeight="1" x14ac:dyDescent="0.25">
      <c r="A27" s="739">
        <v>6</v>
      </c>
      <c r="B27" s="805" t="s">
        <v>103</v>
      </c>
      <c r="C27" s="802" t="s">
        <v>43</v>
      </c>
      <c r="D27" s="802" t="s">
        <v>74</v>
      </c>
      <c r="E27" s="804" t="s">
        <v>160</v>
      </c>
      <c r="F27" s="802" t="s">
        <v>104</v>
      </c>
      <c r="G27" s="111">
        <v>37.299999999999997</v>
      </c>
      <c r="H27" s="112"/>
      <c r="I27" s="112"/>
      <c r="J27" s="112"/>
      <c r="K27" s="112"/>
      <c r="L27" s="509">
        <f>G27</f>
        <v>37.299999999999997</v>
      </c>
      <c r="M27" s="129" t="s">
        <v>65</v>
      </c>
      <c r="N27" s="105" t="s">
        <v>515</v>
      </c>
      <c r="O27" s="249"/>
    </row>
    <row r="28" spans="1:15" s="460" customFormat="1" ht="30" customHeight="1" x14ac:dyDescent="0.25">
      <c r="A28" s="806"/>
      <c r="B28" s="805"/>
      <c r="C28" s="802"/>
      <c r="D28" s="802"/>
      <c r="E28" s="804"/>
      <c r="F28" s="802"/>
      <c r="G28" s="111">
        <v>73.5</v>
      </c>
      <c r="H28" s="112"/>
      <c r="I28" s="112"/>
      <c r="J28" s="112"/>
      <c r="K28" s="111"/>
      <c r="L28" s="509">
        <f>G28</f>
        <v>73.5</v>
      </c>
      <c r="M28" s="129" t="s">
        <v>823</v>
      </c>
      <c r="N28" s="105" t="s">
        <v>825</v>
      </c>
      <c r="O28" s="249"/>
    </row>
    <row r="29" spans="1:15" s="460" customFormat="1" ht="42.75" customHeight="1" x14ac:dyDescent="0.25">
      <c r="A29" s="740"/>
      <c r="B29" s="805"/>
      <c r="C29" s="802"/>
      <c r="D29" s="802"/>
      <c r="E29" s="804"/>
      <c r="F29" s="802"/>
      <c r="G29" s="111">
        <v>76.746600000000001</v>
      </c>
      <c r="H29" s="111">
        <v>46.7</v>
      </c>
      <c r="I29" s="111">
        <v>75.400000000000006</v>
      </c>
      <c r="J29" s="800" t="s">
        <v>510</v>
      </c>
      <c r="K29" s="800"/>
      <c r="L29" s="509">
        <f>G29+H29+I29</f>
        <v>198.84660000000002</v>
      </c>
      <c r="M29" s="129" t="s">
        <v>66</v>
      </c>
      <c r="N29" s="109" t="s">
        <v>659</v>
      </c>
      <c r="O29" s="249"/>
    </row>
    <row r="30" spans="1:15" s="460" customFormat="1" ht="33.75" customHeight="1" x14ac:dyDescent="0.25">
      <c r="A30" s="739">
        <v>7</v>
      </c>
      <c r="B30" s="805" t="s">
        <v>15</v>
      </c>
      <c r="C30" s="802" t="s">
        <v>43</v>
      </c>
      <c r="D30" s="802" t="s">
        <v>74</v>
      </c>
      <c r="E30" s="804" t="s">
        <v>306</v>
      </c>
      <c r="F30" s="802" t="s">
        <v>104</v>
      </c>
      <c r="G30" s="111">
        <v>11.810499999999999</v>
      </c>
      <c r="H30" s="111">
        <v>11.5</v>
      </c>
      <c r="I30" s="111">
        <v>3.2</v>
      </c>
      <c r="J30" s="800" t="s">
        <v>510</v>
      </c>
      <c r="K30" s="800"/>
      <c r="L30" s="509">
        <f>H30+G30+I30</f>
        <v>26.510499999999997</v>
      </c>
      <c r="M30" s="129" t="s">
        <v>66</v>
      </c>
      <c r="N30" s="109" t="s">
        <v>649</v>
      </c>
      <c r="O30" s="249"/>
    </row>
    <row r="31" spans="1:15" s="460" customFormat="1" ht="29.25" customHeight="1" x14ac:dyDescent="0.25">
      <c r="A31" s="740"/>
      <c r="B31" s="805"/>
      <c r="C31" s="802"/>
      <c r="D31" s="802"/>
      <c r="E31" s="804"/>
      <c r="F31" s="802"/>
      <c r="G31" s="111">
        <v>21.6</v>
      </c>
      <c r="H31" s="112"/>
      <c r="I31" s="112"/>
      <c r="J31" s="112"/>
      <c r="K31" s="111"/>
      <c r="L31" s="509">
        <f>G31</f>
        <v>21.6</v>
      </c>
      <c r="M31" s="129" t="s">
        <v>65</v>
      </c>
      <c r="N31" s="109" t="s">
        <v>515</v>
      </c>
      <c r="O31" s="249"/>
    </row>
    <row r="32" spans="1:15" s="460" customFormat="1" ht="78.75" x14ac:dyDescent="0.25">
      <c r="A32" s="133">
        <v>8</v>
      </c>
      <c r="B32" s="505" t="s">
        <v>826</v>
      </c>
      <c r="C32" s="96" t="s">
        <v>73</v>
      </c>
      <c r="D32" s="96" t="s">
        <v>74</v>
      </c>
      <c r="E32" s="61" t="s">
        <v>793</v>
      </c>
      <c r="F32" s="70" t="s">
        <v>298</v>
      </c>
      <c r="G32" s="800" t="s">
        <v>117</v>
      </c>
      <c r="H32" s="801"/>
      <c r="I32" s="801"/>
      <c r="J32" s="801"/>
      <c r="K32" s="801"/>
      <c r="L32" s="506"/>
      <c r="M32" s="326"/>
      <c r="N32" s="326"/>
      <c r="O32" s="249"/>
    </row>
    <row r="33" spans="1:16" s="460" customFormat="1" ht="48.75" customHeight="1" x14ac:dyDescent="0.25">
      <c r="A33" s="133">
        <v>9</v>
      </c>
      <c r="B33" s="505" t="s">
        <v>827</v>
      </c>
      <c r="C33" s="96" t="s">
        <v>73</v>
      </c>
      <c r="D33" s="96" t="s">
        <v>74</v>
      </c>
      <c r="E33" s="61" t="s">
        <v>828</v>
      </c>
      <c r="F33" s="70" t="s">
        <v>298</v>
      </c>
      <c r="G33" s="800" t="s">
        <v>117</v>
      </c>
      <c r="H33" s="801"/>
      <c r="I33" s="801"/>
      <c r="J33" s="801"/>
      <c r="K33" s="801"/>
      <c r="L33" s="506"/>
      <c r="M33" s="326"/>
      <c r="N33" s="326"/>
      <c r="O33" s="249"/>
    </row>
    <row r="34" spans="1:16" s="460" customFormat="1" ht="54.75" customHeight="1" x14ac:dyDescent="0.25">
      <c r="A34" s="133">
        <v>10</v>
      </c>
      <c r="B34" s="505" t="s">
        <v>829</v>
      </c>
      <c r="C34" s="96" t="s">
        <v>73</v>
      </c>
      <c r="D34" s="96" t="s">
        <v>74</v>
      </c>
      <c r="E34" s="61" t="s">
        <v>830</v>
      </c>
      <c r="F34" s="70" t="s">
        <v>298</v>
      </c>
      <c r="G34" s="800" t="s">
        <v>117</v>
      </c>
      <c r="H34" s="801"/>
      <c r="I34" s="801"/>
      <c r="J34" s="801"/>
      <c r="K34" s="801"/>
      <c r="L34" s="506"/>
      <c r="M34" s="326"/>
      <c r="N34" s="326"/>
      <c r="O34" s="249"/>
    </row>
    <row r="35" spans="1:16" ht="30.75" customHeight="1" x14ac:dyDescent="0.2">
      <c r="A35" s="616"/>
      <c r="B35" s="617" t="s">
        <v>29</v>
      </c>
      <c r="C35" s="618" t="s">
        <v>43</v>
      </c>
      <c r="D35" s="616"/>
      <c r="E35" s="616"/>
      <c r="F35" s="616"/>
      <c r="G35" s="619">
        <f>G37+G38+G39</f>
        <v>7978.9621999999999</v>
      </c>
      <c r="H35" s="619">
        <f t="shared" ref="H35:K35" si="0">H37+H38+H39</f>
        <v>8372.4560000000019</v>
      </c>
      <c r="I35" s="619">
        <f t="shared" si="0"/>
        <v>8419.2739999999994</v>
      </c>
      <c r="J35" s="619">
        <f t="shared" si="0"/>
        <v>6956.174</v>
      </c>
      <c r="K35" s="619">
        <f t="shared" si="0"/>
        <v>4270.8999999999996</v>
      </c>
      <c r="L35" s="620">
        <f>G35+H35+I35+J35+K35</f>
        <v>35997.766199999998</v>
      </c>
      <c r="M35" s="621"/>
      <c r="N35" s="621"/>
      <c r="O35" s="510"/>
      <c r="P35" s="161">
        <v>1</v>
      </c>
    </row>
    <row r="36" spans="1:16" ht="18.75" x14ac:dyDescent="0.25">
      <c r="A36" s="12"/>
      <c r="B36" s="609" t="s">
        <v>51</v>
      </c>
      <c r="C36" s="610"/>
      <c r="D36" s="421"/>
      <c r="E36" s="421"/>
      <c r="F36" s="421"/>
      <c r="G36" s="422"/>
      <c r="H36" s="422"/>
      <c r="I36" s="422"/>
      <c r="J36" s="422"/>
      <c r="K36" s="422"/>
      <c r="L36" s="423"/>
      <c r="M36" s="608"/>
      <c r="N36" s="608"/>
      <c r="O36" s="215"/>
    </row>
    <row r="37" spans="1:16" ht="30.75" customHeight="1" x14ac:dyDescent="0.2">
      <c r="A37" s="8"/>
      <c r="B37" s="6" t="s">
        <v>13</v>
      </c>
      <c r="C37" s="10" t="s">
        <v>43</v>
      </c>
      <c r="D37" s="8"/>
      <c r="E37" s="8"/>
      <c r="F37" s="8"/>
      <c r="G37" s="43">
        <f>G18+G19+G21+G23+G25+G27+G28+G31</f>
        <v>4629.8890000000001</v>
      </c>
      <c r="H37" s="43">
        <f t="shared" ref="H37:K37" si="1">H18+H19+H21+H23+H25+H27+H28+H31</f>
        <v>0</v>
      </c>
      <c r="I37" s="43">
        <f t="shared" si="1"/>
        <v>0</v>
      </c>
      <c r="J37" s="43">
        <f t="shared" si="1"/>
        <v>0</v>
      </c>
      <c r="K37" s="43">
        <f t="shared" si="1"/>
        <v>0</v>
      </c>
      <c r="L37" s="33">
        <f>G37+H37+I37+J37+K37</f>
        <v>4629.8890000000001</v>
      </c>
      <c r="M37" s="608"/>
      <c r="N37" s="608"/>
      <c r="O37" s="127"/>
      <c r="P37" s="161">
        <v>1</v>
      </c>
    </row>
    <row r="38" spans="1:16" ht="30.75" customHeight="1" x14ac:dyDescent="0.2">
      <c r="A38" s="8"/>
      <c r="B38" s="6" t="s">
        <v>52</v>
      </c>
      <c r="C38" s="10" t="s">
        <v>43</v>
      </c>
      <c r="D38" s="8"/>
      <c r="E38" s="8"/>
      <c r="F38" s="8"/>
      <c r="G38" s="43">
        <f>G20+G22+G24+G26+G29+G30</f>
        <v>3349.0732000000003</v>
      </c>
      <c r="H38" s="43">
        <f t="shared" ref="H38:I38" si="2">H20+H22+H24+H26+H29+H30</f>
        <v>8372.4560000000019</v>
      </c>
      <c r="I38" s="43">
        <f t="shared" si="2"/>
        <v>8419.2739999999994</v>
      </c>
      <c r="J38" s="43">
        <f>J24+J26</f>
        <v>6956.174</v>
      </c>
      <c r="K38" s="43">
        <f>K24+K26</f>
        <v>4270.8999999999996</v>
      </c>
      <c r="L38" s="33">
        <f>G38+H38+I38+J38+K38</f>
        <v>31367.877200000003</v>
      </c>
      <c r="M38" s="608"/>
      <c r="N38" s="608"/>
      <c r="O38" s="127"/>
      <c r="P38" s="161">
        <v>1</v>
      </c>
    </row>
    <row r="39" spans="1:16" ht="30.75" customHeight="1" x14ac:dyDescent="0.2">
      <c r="A39" s="8"/>
      <c r="B39" s="6" t="s">
        <v>53</v>
      </c>
      <c r="C39" s="10" t="s">
        <v>43</v>
      </c>
      <c r="D39" s="8"/>
      <c r="E39" s="8"/>
      <c r="F39" s="8"/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33">
        <f>G39+H39+I39+J39+K39</f>
        <v>0</v>
      </c>
      <c r="M39" s="608"/>
      <c r="N39" s="608"/>
      <c r="O39" s="127"/>
      <c r="P39" s="161">
        <v>1</v>
      </c>
    </row>
    <row r="40" spans="1:16" ht="15.75" customHeight="1" x14ac:dyDescent="0.25">
      <c r="A40" s="19"/>
      <c r="B40" s="588" t="s">
        <v>609</v>
      </c>
      <c r="C40" s="589"/>
      <c r="D40" s="589"/>
      <c r="E40" s="589"/>
      <c r="F40" s="589"/>
      <c r="G40" s="589"/>
      <c r="H40" s="589"/>
      <c r="I40" s="589"/>
      <c r="J40" s="589"/>
      <c r="K40" s="589"/>
      <c r="L40" s="589"/>
      <c r="M40" s="590"/>
      <c r="N40" s="590"/>
    </row>
    <row r="41" spans="1:16" x14ac:dyDescent="0.25">
      <c r="A41" s="19"/>
      <c r="B41" s="365" t="s">
        <v>108</v>
      </c>
      <c r="C41" s="366"/>
      <c r="D41" s="366"/>
      <c r="E41" s="366"/>
      <c r="F41" s="366"/>
      <c r="G41" s="366"/>
      <c r="H41" s="366"/>
      <c r="I41" s="366"/>
      <c r="J41" s="366"/>
      <c r="K41" s="366"/>
      <c r="L41" s="367"/>
      <c r="M41" s="585"/>
      <c r="N41" s="585"/>
    </row>
    <row r="42" spans="1:16" ht="78.75" x14ac:dyDescent="0.2">
      <c r="A42" s="299">
        <v>1</v>
      </c>
      <c r="B42" s="457" t="s">
        <v>187</v>
      </c>
      <c r="C42" s="299" t="s">
        <v>63</v>
      </c>
      <c r="D42" s="299"/>
      <c r="E42" s="299"/>
      <c r="F42" s="299" t="s">
        <v>531</v>
      </c>
      <c r="G42" s="299">
        <v>7.4</v>
      </c>
      <c r="H42" s="299">
        <v>7.4</v>
      </c>
      <c r="I42" s="299">
        <v>7.1</v>
      </c>
      <c r="J42" s="299">
        <v>7</v>
      </c>
      <c r="K42" s="299">
        <v>6.9</v>
      </c>
      <c r="L42" s="61"/>
      <c r="M42" s="61"/>
      <c r="N42" s="61"/>
      <c r="O42" s="299" t="s">
        <v>803</v>
      </c>
    </row>
    <row r="43" spans="1:16" ht="63" x14ac:dyDescent="0.2">
      <c r="A43" s="299">
        <v>2</v>
      </c>
      <c r="B43" s="457" t="s">
        <v>189</v>
      </c>
      <c r="C43" s="299" t="s">
        <v>63</v>
      </c>
      <c r="D43" s="299"/>
      <c r="E43" s="299"/>
      <c r="F43" s="299" t="s">
        <v>525</v>
      </c>
      <c r="G43" s="299">
        <v>75</v>
      </c>
      <c r="H43" s="299">
        <v>76</v>
      </c>
      <c r="I43" s="299">
        <v>78</v>
      </c>
      <c r="J43" s="299">
        <v>80</v>
      </c>
      <c r="K43" s="299">
        <v>83</v>
      </c>
      <c r="L43" s="61"/>
      <c r="M43" s="61"/>
      <c r="N43" s="511"/>
      <c r="O43" s="299" t="s">
        <v>803</v>
      </c>
    </row>
    <row r="44" spans="1:16" x14ac:dyDescent="0.25">
      <c r="A44" s="401"/>
      <c r="B44" s="593" t="s">
        <v>62</v>
      </c>
      <c r="C44" s="594"/>
      <c r="D44" s="594"/>
      <c r="E44" s="594"/>
      <c r="F44" s="594"/>
      <c r="G44" s="594"/>
      <c r="H44" s="594"/>
      <c r="I44" s="594"/>
      <c r="J44" s="594"/>
      <c r="K44" s="594"/>
      <c r="L44" s="595"/>
      <c r="M44" s="597"/>
      <c r="N44" s="597"/>
    </row>
    <row r="45" spans="1:16" ht="63" x14ac:dyDescent="0.2">
      <c r="A45" s="61">
        <v>1</v>
      </c>
      <c r="B45" s="60" t="s">
        <v>524</v>
      </c>
      <c r="C45" s="61" t="s">
        <v>191</v>
      </c>
      <c r="D45" s="61" t="s">
        <v>39</v>
      </c>
      <c r="E45" s="61" t="s">
        <v>452</v>
      </c>
      <c r="F45" s="61" t="s">
        <v>525</v>
      </c>
      <c r="G45" s="61"/>
      <c r="H45" s="111">
        <v>0.59499999999999997</v>
      </c>
      <c r="I45" s="61"/>
      <c r="J45" s="61"/>
      <c r="K45" s="61"/>
      <c r="L45" s="298">
        <f>SUM(G45:K45)</f>
        <v>0.59499999999999997</v>
      </c>
      <c r="M45" s="299" t="s">
        <v>66</v>
      </c>
      <c r="N45" s="61">
        <v>283005000</v>
      </c>
      <c r="O45" s="61"/>
    </row>
    <row r="46" spans="1:16" ht="94.5" x14ac:dyDescent="0.2">
      <c r="A46" s="61">
        <v>2</v>
      </c>
      <c r="B46" s="108" t="s">
        <v>922</v>
      </c>
      <c r="C46" s="61" t="s">
        <v>191</v>
      </c>
      <c r="D46" s="61" t="s">
        <v>39</v>
      </c>
      <c r="E46" s="61" t="s">
        <v>188</v>
      </c>
      <c r="F46" s="61" t="s">
        <v>646</v>
      </c>
      <c r="G46" s="111">
        <v>0.95</v>
      </c>
      <c r="H46" s="111">
        <v>1.071</v>
      </c>
      <c r="I46" s="111">
        <v>1.07</v>
      </c>
      <c r="J46" s="111">
        <v>1.1000000000000001</v>
      </c>
      <c r="K46" s="111">
        <v>1.2</v>
      </c>
      <c r="L46" s="298">
        <f t="shared" ref="L46:L71" si="3">SUM(G46:K46)</f>
        <v>5.3910000000000009</v>
      </c>
      <c r="M46" s="299" t="s">
        <v>66</v>
      </c>
      <c r="N46" s="61" t="s">
        <v>526</v>
      </c>
      <c r="O46" s="61"/>
    </row>
    <row r="47" spans="1:16" ht="47.25" x14ac:dyDescent="0.2">
      <c r="A47" s="61">
        <v>3</v>
      </c>
      <c r="B47" s="108" t="s">
        <v>923</v>
      </c>
      <c r="C47" s="61" t="s">
        <v>191</v>
      </c>
      <c r="D47" s="61" t="s">
        <v>39</v>
      </c>
      <c r="E47" s="61" t="s">
        <v>452</v>
      </c>
      <c r="F47" s="61" t="s">
        <v>525</v>
      </c>
      <c r="G47" s="111"/>
      <c r="H47" s="111"/>
      <c r="I47" s="111">
        <v>3.16</v>
      </c>
      <c r="J47" s="111">
        <v>3.2</v>
      </c>
      <c r="K47" s="111">
        <v>3.3</v>
      </c>
      <c r="L47" s="298">
        <f t="shared" si="3"/>
        <v>9.66</v>
      </c>
      <c r="M47" s="299" t="s">
        <v>66</v>
      </c>
      <c r="N47" s="61">
        <v>283005000</v>
      </c>
      <c r="O47" s="61"/>
    </row>
    <row r="48" spans="1:16" ht="31.5" x14ac:dyDescent="0.2">
      <c r="A48" s="61">
        <v>4</v>
      </c>
      <c r="B48" s="108" t="s">
        <v>832</v>
      </c>
      <c r="C48" s="61" t="s">
        <v>191</v>
      </c>
      <c r="D48" s="61" t="s">
        <v>39</v>
      </c>
      <c r="E48" s="61" t="s">
        <v>452</v>
      </c>
      <c r="F48" s="61" t="s">
        <v>525</v>
      </c>
      <c r="G48" s="111"/>
      <c r="H48" s="111"/>
      <c r="I48" s="111">
        <v>1.928936</v>
      </c>
      <c r="J48" s="111">
        <v>2</v>
      </c>
      <c r="K48" s="111">
        <v>2.1</v>
      </c>
      <c r="L48" s="298">
        <f t="shared" si="3"/>
        <v>6.0289359999999999</v>
      </c>
      <c r="M48" s="299" t="s">
        <v>66</v>
      </c>
      <c r="N48" s="61">
        <v>283005000</v>
      </c>
      <c r="O48" s="61"/>
    </row>
    <row r="49" spans="1:15" ht="47.25" x14ac:dyDescent="0.2">
      <c r="A49" s="61">
        <v>5</v>
      </c>
      <c r="B49" s="60" t="s">
        <v>924</v>
      </c>
      <c r="C49" s="61" t="s">
        <v>81</v>
      </c>
      <c r="D49" s="61" t="s">
        <v>39</v>
      </c>
      <c r="E49" s="61" t="s">
        <v>188</v>
      </c>
      <c r="F49" s="61" t="s">
        <v>646</v>
      </c>
      <c r="G49" s="111">
        <v>1.9</v>
      </c>
      <c r="H49" s="111">
        <v>2.1</v>
      </c>
      <c r="I49" s="111"/>
      <c r="J49" s="111"/>
      <c r="K49" s="111"/>
      <c r="L49" s="298">
        <f t="shared" si="3"/>
        <v>4</v>
      </c>
      <c r="M49" s="299" t="s">
        <v>66</v>
      </c>
      <c r="N49" s="61" t="s">
        <v>526</v>
      </c>
      <c r="O49" s="61"/>
    </row>
    <row r="50" spans="1:15" ht="31.5" x14ac:dyDescent="0.2">
      <c r="A50" s="61">
        <v>6</v>
      </c>
      <c r="B50" s="60" t="s">
        <v>527</v>
      </c>
      <c r="C50" s="61" t="s">
        <v>81</v>
      </c>
      <c r="D50" s="61" t="s">
        <v>39</v>
      </c>
      <c r="E50" s="61" t="s">
        <v>188</v>
      </c>
      <c r="F50" s="61" t="s">
        <v>646</v>
      </c>
      <c r="G50" s="111">
        <v>1.3</v>
      </c>
      <c r="H50" s="111">
        <v>1.5</v>
      </c>
      <c r="I50" s="111"/>
      <c r="J50" s="111"/>
      <c r="K50" s="111"/>
      <c r="L50" s="298">
        <f t="shared" si="3"/>
        <v>2.8</v>
      </c>
      <c r="M50" s="299" t="s">
        <v>66</v>
      </c>
      <c r="N50" s="61" t="s">
        <v>526</v>
      </c>
      <c r="O50" s="61"/>
    </row>
    <row r="51" spans="1:15" ht="31.5" x14ac:dyDescent="0.2">
      <c r="A51" s="61">
        <v>7</v>
      </c>
      <c r="B51" s="60" t="s">
        <v>528</v>
      </c>
      <c r="C51" s="61" t="s">
        <v>81</v>
      </c>
      <c r="D51" s="61" t="s">
        <v>39</v>
      </c>
      <c r="E51" s="61" t="s">
        <v>188</v>
      </c>
      <c r="F51" s="61" t="s">
        <v>645</v>
      </c>
      <c r="G51" s="111">
        <v>1.3</v>
      </c>
      <c r="H51" s="111">
        <v>0.99</v>
      </c>
      <c r="I51" s="111"/>
      <c r="J51" s="111"/>
      <c r="K51" s="111"/>
      <c r="L51" s="298">
        <f t="shared" si="3"/>
        <v>2.29</v>
      </c>
      <c r="M51" s="299" t="s">
        <v>66</v>
      </c>
      <c r="N51" s="61" t="s">
        <v>526</v>
      </c>
      <c r="O51" s="61"/>
    </row>
    <row r="52" spans="1:15" ht="47.25" x14ac:dyDescent="0.2">
      <c r="A52" s="61">
        <v>8</v>
      </c>
      <c r="B52" s="60" t="s">
        <v>833</v>
      </c>
      <c r="C52" s="61" t="s">
        <v>191</v>
      </c>
      <c r="D52" s="61" t="s">
        <v>39</v>
      </c>
      <c r="E52" s="61" t="s">
        <v>452</v>
      </c>
      <c r="F52" s="61" t="s">
        <v>525</v>
      </c>
      <c r="G52" s="215"/>
      <c r="H52" s="215"/>
      <c r="I52" s="512">
        <v>2.6</v>
      </c>
      <c r="J52" s="105">
        <v>2.6</v>
      </c>
      <c r="K52" s="105">
        <v>2.7</v>
      </c>
      <c r="L52" s="298">
        <f t="shared" si="3"/>
        <v>7.9</v>
      </c>
      <c r="M52" s="129" t="s">
        <v>66</v>
      </c>
      <c r="N52" s="61">
        <v>283005000</v>
      </c>
      <c r="O52" s="61"/>
    </row>
    <row r="53" spans="1:15" ht="141.75" x14ac:dyDescent="0.2">
      <c r="A53" s="61">
        <v>9</v>
      </c>
      <c r="B53" s="513" t="s">
        <v>907</v>
      </c>
      <c r="C53" s="61" t="s">
        <v>81</v>
      </c>
      <c r="D53" s="61" t="s">
        <v>39</v>
      </c>
      <c r="E53" s="61" t="s">
        <v>188</v>
      </c>
      <c r="F53" s="61" t="s">
        <v>646</v>
      </c>
      <c r="G53" s="514">
        <v>0.74</v>
      </c>
      <c r="H53" s="110">
        <v>0.82499999999999996</v>
      </c>
      <c r="I53" s="110">
        <v>1.1000000000000001</v>
      </c>
      <c r="J53" s="111">
        <v>1.2</v>
      </c>
      <c r="K53" s="111">
        <v>1.3</v>
      </c>
      <c r="L53" s="298">
        <f t="shared" si="3"/>
        <v>5.165</v>
      </c>
      <c r="M53" s="299" t="s">
        <v>66</v>
      </c>
      <c r="N53" s="61" t="s">
        <v>526</v>
      </c>
      <c r="O53" s="61"/>
    </row>
    <row r="54" spans="1:15" ht="94.5" x14ac:dyDescent="0.2">
      <c r="A54" s="61">
        <v>10</v>
      </c>
      <c r="B54" s="60" t="s">
        <v>529</v>
      </c>
      <c r="C54" s="61" t="s">
        <v>81</v>
      </c>
      <c r="D54" s="61" t="s">
        <v>39</v>
      </c>
      <c r="E54" s="61" t="s">
        <v>152</v>
      </c>
      <c r="F54" s="61" t="s">
        <v>128</v>
      </c>
      <c r="G54" s="110">
        <v>0.78</v>
      </c>
      <c r="H54" s="110"/>
      <c r="I54" s="110"/>
      <c r="J54" s="111"/>
      <c r="K54" s="111"/>
      <c r="L54" s="298">
        <f t="shared" si="3"/>
        <v>0.78</v>
      </c>
      <c r="M54" s="299" t="s">
        <v>66</v>
      </c>
      <c r="N54" s="61" t="s">
        <v>526</v>
      </c>
      <c r="O54" s="61"/>
    </row>
    <row r="55" spans="1:15" ht="47.25" x14ac:dyDescent="0.2">
      <c r="A55" s="61">
        <v>11</v>
      </c>
      <c r="B55" s="60" t="s">
        <v>530</v>
      </c>
      <c r="C55" s="61" t="s">
        <v>81</v>
      </c>
      <c r="D55" s="61" t="s">
        <v>39</v>
      </c>
      <c r="E55" s="61" t="s">
        <v>188</v>
      </c>
      <c r="F55" s="61" t="s">
        <v>646</v>
      </c>
      <c r="G55" s="110">
        <v>0.7</v>
      </c>
      <c r="H55" s="110">
        <v>0.83</v>
      </c>
      <c r="I55" s="110">
        <v>0.85</v>
      </c>
      <c r="J55" s="111">
        <v>1</v>
      </c>
      <c r="K55" s="111">
        <v>1.1000000000000001</v>
      </c>
      <c r="L55" s="298">
        <f t="shared" si="3"/>
        <v>4.4800000000000004</v>
      </c>
      <c r="M55" s="299" t="s">
        <v>66</v>
      </c>
      <c r="N55" s="61" t="s">
        <v>526</v>
      </c>
      <c r="O55" s="61"/>
    </row>
    <row r="56" spans="1:15" ht="47.25" x14ac:dyDescent="0.2">
      <c r="A56" s="61">
        <v>12</v>
      </c>
      <c r="B56" s="60" t="s">
        <v>190</v>
      </c>
      <c r="C56" s="61" t="s">
        <v>81</v>
      </c>
      <c r="D56" s="61" t="s">
        <v>39</v>
      </c>
      <c r="E56" s="61" t="s">
        <v>452</v>
      </c>
      <c r="F56" s="61" t="s">
        <v>525</v>
      </c>
      <c r="G56" s="111">
        <v>0.8</v>
      </c>
      <c r="H56" s="111">
        <v>0.8</v>
      </c>
      <c r="I56" s="111">
        <v>1.1160000000000001</v>
      </c>
      <c r="J56" s="111">
        <v>1.1160000000000001</v>
      </c>
      <c r="K56" s="111">
        <v>1.2</v>
      </c>
      <c r="L56" s="298">
        <f t="shared" si="3"/>
        <v>5.032</v>
      </c>
      <c r="M56" s="299" t="s">
        <v>66</v>
      </c>
      <c r="N56" s="61" t="s">
        <v>526</v>
      </c>
      <c r="O56" s="61"/>
    </row>
    <row r="57" spans="1:15" ht="63" x14ac:dyDescent="0.2">
      <c r="A57" s="61">
        <v>13</v>
      </c>
      <c r="B57" s="122" t="s">
        <v>652</v>
      </c>
      <c r="C57" s="61" t="s">
        <v>81</v>
      </c>
      <c r="D57" s="61" t="s">
        <v>39</v>
      </c>
      <c r="E57" s="61" t="s">
        <v>188</v>
      </c>
      <c r="F57" s="61" t="s">
        <v>645</v>
      </c>
      <c r="G57" s="111">
        <v>1.2</v>
      </c>
      <c r="H57" s="111">
        <v>1.25</v>
      </c>
      <c r="I57" s="111"/>
      <c r="J57" s="111"/>
      <c r="K57" s="111"/>
      <c r="L57" s="298">
        <f t="shared" si="3"/>
        <v>2.4500000000000002</v>
      </c>
      <c r="M57" s="299" t="s">
        <v>66</v>
      </c>
      <c r="N57" s="61" t="s">
        <v>526</v>
      </c>
      <c r="O57" s="61"/>
    </row>
    <row r="58" spans="1:15" ht="63" x14ac:dyDescent="0.2">
      <c r="A58" s="61">
        <v>14</v>
      </c>
      <c r="B58" s="60" t="s">
        <v>834</v>
      </c>
      <c r="C58" s="61" t="s">
        <v>81</v>
      </c>
      <c r="D58" s="61" t="s">
        <v>39</v>
      </c>
      <c r="E58" s="61" t="s">
        <v>452</v>
      </c>
      <c r="F58" s="61" t="s">
        <v>531</v>
      </c>
      <c r="G58" s="111"/>
      <c r="H58" s="111">
        <v>0.79</v>
      </c>
      <c r="I58" s="111">
        <v>1.3</v>
      </c>
      <c r="J58" s="111">
        <v>1.3</v>
      </c>
      <c r="K58" s="111">
        <v>1.4</v>
      </c>
      <c r="L58" s="298">
        <f t="shared" si="3"/>
        <v>4.7899999999999991</v>
      </c>
      <c r="M58" s="299" t="s">
        <v>66</v>
      </c>
      <c r="N58" s="61">
        <v>283005000</v>
      </c>
      <c r="O58" s="61"/>
    </row>
    <row r="59" spans="1:15" ht="78.75" x14ac:dyDescent="0.2">
      <c r="A59" s="61">
        <v>15</v>
      </c>
      <c r="B59" s="60" t="s">
        <v>835</v>
      </c>
      <c r="C59" s="61" t="s">
        <v>81</v>
      </c>
      <c r="D59" s="61" t="s">
        <v>39</v>
      </c>
      <c r="E59" s="61" t="s">
        <v>188</v>
      </c>
      <c r="F59" s="61" t="s">
        <v>645</v>
      </c>
      <c r="G59" s="111">
        <v>0.94</v>
      </c>
      <c r="H59" s="111">
        <v>0.9</v>
      </c>
      <c r="I59" s="111">
        <v>1.05</v>
      </c>
      <c r="J59" s="111">
        <v>1.1000000000000001</v>
      </c>
      <c r="K59" s="111">
        <v>1.2</v>
      </c>
      <c r="L59" s="298">
        <f t="shared" si="3"/>
        <v>5.1899999999999995</v>
      </c>
      <c r="M59" s="299" t="s">
        <v>66</v>
      </c>
      <c r="N59" s="61" t="s">
        <v>526</v>
      </c>
      <c r="O59" s="61"/>
    </row>
    <row r="60" spans="1:15" ht="126" x14ac:dyDescent="0.2">
      <c r="A60" s="61">
        <v>16</v>
      </c>
      <c r="B60" s="60" t="s">
        <v>532</v>
      </c>
      <c r="C60" s="61" t="s">
        <v>81</v>
      </c>
      <c r="D60" s="61" t="s">
        <v>39</v>
      </c>
      <c r="E60" s="61" t="s">
        <v>152</v>
      </c>
      <c r="F60" s="61" t="s">
        <v>128</v>
      </c>
      <c r="G60" s="111">
        <v>0.54943399999999998</v>
      </c>
      <c r="H60" s="111"/>
      <c r="I60" s="111"/>
      <c r="J60" s="111"/>
      <c r="K60" s="111"/>
      <c r="L60" s="298">
        <f t="shared" si="3"/>
        <v>0.54943399999999998</v>
      </c>
      <c r="M60" s="299" t="s">
        <v>66</v>
      </c>
      <c r="N60" s="61" t="s">
        <v>526</v>
      </c>
      <c r="O60" s="61"/>
    </row>
    <row r="61" spans="1:15" ht="63" x14ac:dyDescent="0.2">
      <c r="A61" s="61">
        <v>17</v>
      </c>
      <c r="B61" s="117" t="s">
        <v>653</v>
      </c>
      <c r="C61" s="61" t="s">
        <v>81</v>
      </c>
      <c r="D61" s="61" t="s">
        <v>39</v>
      </c>
      <c r="E61" s="61" t="s">
        <v>452</v>
      </c>
      <c r="F61" s="61" t="s">
        <v>531</v>
      </c>
      <c r="G61" s="111"/>
      <c r="H61" s="110">
        <v>0.53571400000000002</v>
      </c>
      <c r="I61" s="110"/>
      <c r="J61" s="110"/>
      <c r="K61" s="110"/>
      <c r="L61" s="298">
        <f t="shared" si="3"/>
        <v>0.53571400000000002</v>
      </c>
      <c r="M61" s="299" t="s">
        <v>66</v>
      </c>
      <c r="N61" s="61">
        <v>283005000</v>
      </c>
      <c r="O61" s="61"/>
    </row>
    <row r="62" spans="1:15" ht="31.5" x14ac:dyDescent="0.25">
      <c r="A62" s="61">
        <v>18</v>
      </c>
      <c r="B62" s="515" t="s">
        <v>836</v>
      </c>
      <c r="C62" s="61" t="s">
        <v>81</v>
      </c>
      <c r="D62" s="61" t="s">
        <v>39</v>
      </c>
      <c r="E62" s="61" t="s">
        <v>452</v>
      </c>
      <c r="F62" s="61" t="s">
        <v>531</v>
      </c>
      <c r="G62" s="111"/>
      <c r="H62" s="110"/>
      <c r="I62" s="110">
        <v>3</v>
      </c>
      <c r="J62" s="110">
        <v>3</v>
      </c>
      <c r="K62" s="110">
        <v>3.1</v>
      </c>
      <c r="L62" s="298">
        <f t="shared" si="3"/>
        <v>9.1</v>
      </c>
      <c r="M62" s="299" t="s">
        <v>66</v>
      </c>
      <c r="N62" s="61">
        <v>283005000</v>
      </c>
      <c r="O62" s="61"/>
    </row>
    <row r="63" spans="1:15" ht="63" x14ac:dyDescent="0.2">
      <c r="A63" s="61">
        <v>19</v>
      </c>
      <c r="B63" s="60" t="s">
        <v>533</v>
      </c>
      <c r="C63" s="61" t="s">
        <v>81</v>
      </c>
      <c r="D63" s="61" t="s">
        <v>39</v>
      </c>
      <c r="E63" s="61" t="s">
        <v>152</v>
      </c>
      <c r="F63" s="61" t="s">
        <v>654</v>
      </c>
      <c r="G63" s="111">
        <v>1.6</v>
      </c>
      <c r="H63" s="111"/>
      <c r="I63" s="111"/>
      <c r="J63" s="111"/>
      <c r="K63" s="111"/>
      <c r="L63" s="298">
        <f t="shared" si="3"/>
        <v>1.6</v>
      </c>
      <c r="M63" s="299" t="s">
        <v>66</v>
      </c>
      <c r="N63" s="61" t="s">
        <v>526</v>
      </c>
      <c r="O63" s="61"/>
    </row>
    <row r="64" spans="1:15" ht="47.25" x14ac:dyDescent="0.2">
      <c r="A64" s="61">
        <v>20</v>
      </c>
      <c r="B64" s="60" t="s">
        <v>534</v>
      </c>
      <c r="C64" s="61" t="s">
        <v>191</v>
      </c>
      <c r="D64" s="61" t="s">
        <v>39</v>
      </c>
      <c r="E64" s="61" t="s">
        <v>152</v>
      </c>
      <c r="F64" s="61" t="s">
        <v>128</v>
      </c>
      <c r="G64" s="111">
        <v>0.44600000000000001</v>
      </c>
      <c r="H64" s="111"/>
      <c r="I64" s="111"/>
      <c r="J64" s="111"/>
      <c r="K64" s="111"/>
      <c r="L64" s="298">
        <f t="shared" si="3"/>
        <v>0.44600000000000001</v>
      </c>
      <c r="M64" s="299" t="s">
        <v>66</v>
      </c>
      <c r="N64" s="61">
        <v>263003015</v>
      </c>
      <c r="O64" s="61"/>
    </row>
    <row r="65" spans="1:16" ht="47.25" x14ac:dyDescent="0.2">
      <c r="A65" s="61">
        <v>21</v>
      </c>
      <c r="B65" s="60" t="s">
        <v>839</v>
      </c>
      <c r="C65" s="61" t="s">
        <v>191</v>
      </c>
      <c r="D65" s="61" t="s">
        <v>39</v>
      </c>
      <c r="E65" s="61" t="s">
        <v>152</v>
      </c>
      <c r="F65" s="61" t="s">
        <v>128</v>
      </c>
      <c r="G65" s="111">
        <v>0.77500000000000002</v>
      </c>
      <c r="H65" s="111"/>
      <c r="I65" s="111"/>
      <c r="J65" s="111"/>
      <c r="K65" s="111"/>
      <c r="L65" s="298">
        <f t="shared" si="3"/>
        <v>0.77500000000000002</v>
      </c>
      <c r="M65" s="299" t="s">
        <v>66</v>
      </c>
      <c r="N65" s="61">
        <v>263003015</v>
      </c>
      <c r="O65" s="61"/>
    </row>
    <row r="66" spans="1:16" ht="78.75" x14ac:dyDescent="0.2">
      <c r="A66" s="61">
        <v>22</v>
      </c>
      <c r="B66" s="60" t="s">
        <v>655</v>
      </c>
      <c r="C66" s="61" t="s">
        <v>191</v>
      </c>
      <c r="D66" s="61" t="s">
        <v>39</v>
      </c>
      <c r="E66" s="61" t="s">
        <v>452</v>
      </c>
      <c r="F66" s="61" t="s">
        <v>531</v>
      </c>
      <c r="G66" s="111"/>
      <c r="H66" s="111">
        <v>0.43526700000000002</v>
      </c>
      <c r="I66" s="111"/>
      <c r="J66" s="111"/>
      <c r="K66" s="111"/>
      <c r="L66" s="298">
        <f t="shared" si="3"/>
        <v>0.43526700000000002</v>
      </c>
      <c r="M66" s="299" t="s">
        <v>66</v>
      </c>
      <c r="N66" s="61">
        <v>283005000</v>
      </c>
      <c r="O66" s="61"/>
    </row>
    <row r="67" spans="1:16" ht="78.75" x14ac:dyDescent="0.2">
      <c r="A67" s="61">
        <v>23</v>
      </c>
      <c r="B67" s="60" t="s">
        <v>837</v>
      </c>
      <c r="C67" s="61" t="s">
        <v>191</v>
      </c>
      <c r="D67" s="61" t="s">
        <v>39</v>
      </c>
      <c r="E67" s="61" t="s">
        <v>452</v>
      </c>
      <c r="F67" s="61" t="s">
        <v>531</v>
      </c>
      <c r="G67" s="111"/>
      <c r="H67" s="111">
        <v>0.89285700000000001</v>
      </c>
      <c r="I67" s="111">
        <v>0.80356899999999998</v>
      </c>
      <c r="J67" s="111">
        <v>1</v>
      </c>
      <c r="K67" s="111">
        <v>1</v>
      </c>
      <c r="L67" s="298">
        <f t="shared" si="3"/>
        <v>3.6964259999999998</v>
      </c>
      <c r="M67" s="299" t="s">
        <v>66</v>
      </c>
      <c r="N67" s="105">
        <v>283005000</v>
      </c>
      <c r="O67" s="61"/>
    </row>
    <row r="68" spans="1:16" ht="47.25" x14ac:dyDescent="0.25">
      <c r="A68" s="61">
        <v>24</v>
      </c>
      <c r="B68" s="60" t="s">
        <v>838</v>
      </c>
      <c r="C68" s="61" t="s">
        <v>191</v>
      </c>
      <c r="D68" s="61" t="s">
        <v>39</v>
      </c>
      <c r="E68" s="61" t="s">
        <v>452</v>
      </c>
      <c r="F68" s="61" t="s">
        <v>531</v>
      </c>
      <c r="G68" s="111"/>
      <c r="H68" s="111">
        <v>1</v>
      </c>
      <c r="I68" s="111">
        <v>1.6071390000000001</v>
      </c>
      <c r="J68" s="111">
        <v>1.6</v>
      </c>
      <c r="K68" s="111">
        <v>1.7</v>
      </c>
      <c r="L68" s="298">
        <f t="shared" si="3"/>
        <v>5.9071389999999999</v>
      </c>
      <c r="M68" s="299" t="s">
        <v>66</v>
      </c>
      <c r="N68" s="105">
        <v>283005000</v>
      </c>
      <c r="O68" s="516"/>
    </row>
    <row r="69" spans="1:16" ht="94.5" x14ac:dyDescent="0.2">
      <c r="A69" s="61">
        <v>25</v>
      </c>
      <c r="B69" s="60" t="s">
        <v>656</v>
      </c>
      <c r="C69" s="61" t="s">
        <v>191</v>
      </c>
      <c r="D69" s="61" t="s">
        <v>39</v>
      </c>
      <c r="E69" s="61" t="s">
        <v>452</v>
      </c>
      <c r="F69" s="61" t="s">
        <v>531</v>
      </c>
      <c r="G69" s="111"/>
      <c r="H69" s="111">
        <v>0.874</v>
      </c>
      <c r="I69" s="111"/>
      <c r="J69" s="111"/>
      <c r="K69" s="111"/>
      <c r="L69" s="298">
        <f t="shared" si="3"/>
        <v>0.874</v>
      </c>
      <c r="M69" s="299" t="s">
        <v>66</v>
      </c>
      <c r="N69" s="105">
        <v>283005000</v>
      </c>
      <c r="O69" s="105"/>
    </row>
    <row r="70" spans="1:16" ht="47.25" x14ac:dyDescent="0.2">
      <c r="A70" s="61">
        <v>26</v>
      </c>
      <c r="B70" s="60" t="s">
        <v>657</v>
      </c>
      <c r="C70" s="61" t="s">
        <v>191</v>
      </c>
      <c r="D70" s="61" t="s">
        <v>39</v>
      </c>
      <c r="E70" s="61" t="s">
        <v>452</v>
      </c>
      <c r="F70" s="61" t="s">
        <v>531</v>
      </c>
      <c r="G70" s="111"/>
      <c r="H70" s="111">
        <v>0.84899999999999998</v>
      </c>
      <c r="I70" s="111"/>
      <c r="J70" s="111"/>
      <c r="K70" s="111"/>
      <c r="L70" s="298">
        <f t="shared" si="3"/>
        <v>0.84899999999999998</v>
      </c>
      <c r="M70" s="299" t="s">
        <v>66</v>
      </c>
      <c r="N70" s="105">
        <v>283005000</v>
      </c>
      <c r="O70" s="105"/>
    </row>
    <row r="71" spans="1:16" ht="31.5" x14ac:dyDescent="0.25">
      <c r="A71" s="61">
        <v>27</v>
      </c>
      <c r="B71" s="60" t="s">
        <v>932</v>
      </c>
      <c r="C71" s="61" t="s">
        <v>191</v>
      </c>
      <c r="D71" s="61" t="s">
        <v>39</v>
      </c>
      <c r="E71" s="61" t="s">
        <v>452</v>
      </c>
      <c r="F71" s="61" t="s">
        <v>531</v>
      </c>
      <c r="G71" s="517"/>
      <c r="H71" s="512">
        <v>30.49</v>
      </c>
      <c r="I71" s="512">
        <v>30.49</v>
      </c>
      <c r="J71" s="512">
        <v>34.151000000000003</v>
      </c>
      <c r="K71" s="512">
        <v>34.151000000000003</v>
      </c>
      <c r="L71" s="298">
        <f t="shared" si="3"/>
        <v>129.28200000000001</v>
      </c>
      <c r="M71" s="299" t="s">
        <v>66</v>
      </c>
      <c r="N71" s="105">
        <v>283005000</v>
      </c>
      <c r="O71" s="105"/>
    </row>
    <row r="72" spans="1:16" ht="30.75" customHeight="1" x14ac:dyDescent="0.2">
      <c r="A72" s="622"/>
      <c r="B72" s="154" t="s">
        <v>29</v>
      </c>
      <c r="C72" s="52" t="s">
        <v>43</v>
      </c>
      <c r="D72" s="143"/>
      <c r="E72" s="143"/>
      <c r="F72" s="143"/>
      <c r="G72" s="20">
        <f>G74+G75+G76</f>
        <v>13.980433999999999</v>
      </c>
      <c r="H72" s="20">
        <f t="shared" ref="H72:K72" si="4">H74+H75+H76</f>
        <v>46.727837999999998</v>
      </c>
      <c r="I72" s="20">
        <f t="shared" si="4"/>
        <v>50.075643999999997</v>
      </c>
      <c r="J72" s="20">
        <f t="shared" si="4"/>
        <v>54.367000000000004</v>
      </c>
      <c r="K72" s="20">
        <f t="shared" si="4"/>
        <v>55.451000000000008</v>
      </c>
      <c r="L72" s="20">
        <f>K72+J72+I72+H72+G72</f>
        <v>220.60191599999999</v>
      </c>
      <c r="M72" s="143"/>
      <c r="N72" s="143"/>
      <c r="O72" s="304"/>
      <c r="P72" s="161">
        <v>1</v>
      </c>
    </row>
    <row r="73" spans="1:16" ht="18.75" x14ac:dyDescent="0.25">
      <c r="A73" s="12"/>
      <c r="B73" s="609" t="s">
        <v>51</v>
      </c>
      <c r="C73" s="610"/>
      <c r="D73" s="421"/>
      <c r="E73" s="421"/>
      <c r="F73" s="421"/>
      <c r="G73" s="422"/>
      <c r="H73" s="422"/>
      <c r="I73" s="422"/>
      <c r="J73" s="422"/>
      <c r="K73" s="422"/>
      <c r="L73" s="423"/>
      <c r="M73" s="608"/>
      <c r="N73" s="608"/>
      <c r="O73" s="215"/>
    </row>
    <row r="74" spans="1:16" ht="30.75" customHeight="1" x14ac:dyDescent="0.2">
      <c r="A74" s="611"/>
      <c r="B74" s="6" t="s">
        <v>13</v>
      </c>
      <c r="C74" s="10" t="s">
        <v>43</v>
      </c>
      <c r="D74" s="45"/>
      <c r="E74" s="45"/>
      <c r="F74" s="45"/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f>K74+J74+I74+H74+G74</f>
        <v>0</v>
      </c>
      <c r="M74" s="45"/>
      <c r="N74" s="45"/>
      <c r="O74" s="304"/>
      <c r="P74" s="161">
        <v>1</v>
      </c>
    </row>
    <row r="75" spans="1:16" ht="30.75" customHeight="1" x14ac:dyDescent="0.2">
      <c r="A75" s="611"/>
      <c r="B75" s="6" t="s">
        <v>52</v>
      </c>
      <c r="C75" s="10" t="s">
        <v>43</v>
      </c>
      <c r="D75" s="45"/>
      <c r="E75" s="45"/>
      <c r="F75" s="45"/>
      <c r="G75" s="43">
        <f>SUM(G45:G71)</f>
        <v>13.980433999999999</v>
      </c>
      <c r="H75" s="43">
        <f>SUM(H45:H71)</f>
        <v>46.727837999999998</v>
      </c>
      <c r="I75" s="43">
        <f>SUM(I45:I71)</f>
        <v>50.075643999999997</v>
      </c>
      <c r="J75" s="43">
        <f>SUM(J45:J71)</f>
        <v>54.367000000000004</v>
      </c>
      <c r="K75" s="43">
        <f>SUM(K45:K71)</f>
        <v>55.451000000000008</v>
      </c>
      <c r="L75" s="43">
        <f>K75+J75+I75+H75+G75</f>
        <v>220.60191599999999</v>
      </c>
      <c r="M75" s="45"/>
      <c r="N75" s="45"/>
      <c r="O75" s="304"/>
      <c r="P75" s="161">
        <v>1</v>
      </c>
    </row>
    <row r="76" spans="1:16" ht="30.75" customHeight="1" x14ac:dyDescent="0.2">
      <c r="A76" s="611"/>
      <c r="B76" s="6" t="s">
        <v>53</v>
      </c>
      <c r="C76" s="10" t="s">
        <v>43</v>
      </c>
      <c r="D76" s="45"/>
      <c r="E76" s="45"/>
      <c r="F76" s="45"/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3">
        <f>K76+J76+I76+H76+G76</f>
        <v>0</v>
      </c>
      <c r="M76" s="45"/>
      <c r="N76" s="45"/>
      <c r="O76" s="304"/>
      <c r="P76" s="161">
        <v>1</v>
      </c>
    </row>
    <row r="77" spans="1:16" ht="15.75" customHeight="1" x14ac:dyDescent="0.2">
      <c r="A77" s="586"/>
      <c r="B77" s="826" t="s">
        <v>968</v>
      </c>
      <c r="C77" s="827"/>
      <c r="D77" s="827"/>
      <c r="E77" s="827"/>
      <c r="F77" s="827"/>
      <c r="G77" s="827"/>
      <c r="H77" s="827"/>
      <c r="I77" s="827"/>
      <c r="J77" s="827"/>
      <c r="K77" s="827"/>
      <c r="L77" s="827"/>
      <c r="M77" s="35"/>
      <c r="N77" s="35"/>
      <c r="O77" s="518"/>
    </row>
    <row r="78" spans="1:16" x14ac:dyDescent="0.2">
      <c r="A78" s="586"/>
      <c r="B78" s="365" t="s">
        <v>108</v>
      </c>
      <c r="C78" s="366"/>
      <c r="D78" s="366"/>
      <c r="E78" s="366"/>
      <c r="F78" s="366"/>
      <c r="G78" s="366"/>
      <c r="H78" s="366"/>
      <c r="I78" s="366"/>
      <c r="J78" s="366"/>
      <c r="K78" s="366"/>
      <c r="L78" s="367"/>
      <c r="M78" s="35"/>
      <c r="N78" s="35"/>
      <c r="O78" s="518"/>
    </row>
    <row r="79" spans="1:16" ht="50.25" customHeight="1" x14ac:dyDescent="0.2">
      <c r="A79" s="249">
        <v>1</v>
      </c>
      <c r="B79" s="188" t="s">
        <v>226</v>
      </c>
      <c r="C79" s="281" t="s">
        <v>227</v>
      </c>
      <c r="D79" s="519"/>
      <c r="E79" s="519"/>
      <c r="F79" s="116" t="s">
        <v>77</v>
      </c>
      <c r="G79" s="116">
        <v>0</v>
      </c>
      <c r="H79" s="116">
        <v>0</v>
      </c>
      <c r="I79" s="116">
        <v>0</v>
      </c>
      <c r="J79" s="116" t="s">
        <v>821</v>
      </c>
      <c r="K79" s="116" t="s">
        <v>821</v>
      </c>
      <c r="L79" s="320"/>
      <c r="M79" s="215"/>
      <c r="N79" s="215"/>
      <c r="O79" s="249" t="s">
        <v>803</v>
      </c>
    </row>
    <row r="80" spans="1:16" ht="54.75" customHeight="1" x14ac:dyDescent="0.2">
      <c r="A80" s="477">
        <v>2</v>
      </c>
      <c r="B80" s="188" t="s">
        <v>228</v>
      </c>
      <c r="C80" s="281" t="s">
        <v>229</v>
      </c>
      <c r="D80" s="519"/>
      <c r="E80" s="519"/>
      <c r="F80" s="116" t="s">
        <v>77</v>
      </c>
      <c r="G80" s="116">
        <v>7.43</v>
      </c>
      <c r="H80" s="116">
        <v>7.4</v>
      </c>
      <c r="I80" s="116">
        <v>8.9</v>
      </c>
      <c r="J80" s="116">
        <v>8.9</v>
      </c>
      <c r="K80" s="116">
        <v>8.7799999999999994</v>
      </c>
      <c r="L80" s="321"/>
      <c r="M80" s="215"/>
      <c r="N80" s="215"/>
      <c r="O80" s="477" t="s">
        <v>803</v>
      </c>
    </row>
    <row r="81" spans="1:15" ht="54.75" customHeight="1" x14ac:dyDescent="0.2">
      <c r="A81" s="477">
        <v>3</v>
      </c>
      <c r="B81" s="188" t="s">
        <v>230</v>
      </c>
      <c r="C81" s="281" t="s">
        <v>231</v>
      </c>
      <c r="D81" s="519"/>
      <c r="E81" s="519"/>
      <c r="F81" s="116" t="s">
        <v>77</v>
      </c>
      <c r="G81" s="116">
        <v>135.1</v>
      </c>
      <c r="H81" s="116">
        <v>127.02</v>
      </c>
      <c r="I81" s="116">
        <v>120.87</v>
      </c>
      <c r="J81" s="116">
        <v>120.5</v>
      </c>
      <c r="K81" s="116">
        <v>120.1</v>
      </c>
      <c r="L81" s="321"/>
      <c r="M81" s="215"/>
      <c r="N81" s="215"/>
      <c r="O81" s="477" t="s">
        <v>803</v>
      </c>
    </row>
    <row r="82" spans="1:15" ht="63" x14ac:dyDescent="0.2">
      <c r="A82" s="477">
        <v>4</v>
      </c>
      <c r="B82" s="188" t="s">
        <v>232</v>
      </c>
      <c r="C82" s="116" t="s">
        <v>63</v>
      </c>
      <c r="D82" s="519"/>
      <c r="E82" s="519"/>
      <c r="F82" s="116" t="s">
        <v>77</v>
      </c>
      <c r="G82" s="116">
        <v>0.27</v>
      </c>
      <c r="H82" s="116">
        <v>0.34</v>
      </c>
      <c r="I82" s="63">
        <v>0.43</v>
      </c>
      <c r="J82" s="63">
        <v>0.44</v>
      </c>
      <c r="K82" s="63">
        <v>0.45</v>
      </c>
      <c r="L82" s="321"/>
      <c r="M82" s="215"/>
      <c r="N82" s="215"/>
      <c r="O82" s="477" t="s">
        <v>803</v>
      </c>
    </row>
    <row r="83" spans="1:15" x14ac:dyDescent="0.25">
      <c r="A83" s="598"/>
      <c r="B83" s="599" t="s">
        <v>35</v>
      </c>
      <c r="C83" s="600"/>
      <c r="D83" s="600"/>
      <c r="E83" s="600"/>
      <c r="F83" s="600"/>
      <c r="G83" s="600"/>
      <c r="H83" s="600"/>
      <c r="I83" s="600"/>
      <c r="J83" s="600"/>
      <c r="K83" s="600"/>
      <c r="L83" s="601"/>
      <c r="M83" s="596"/>
      <c r="N83" s="596"/>
      <c r="O83" s="520"/>
    </row>
    <row r="84" spans="1:15" ht="31.5" x14ac:dyDescent="0.2">
      <c r="A84" s="731">
        <v>1</v>
      </c>
      <c r="B84" s="819" t="s">
        <v>522</v>
      </c>
      <c r="C84" s="760" t="s">
        <v>79</v>
      </c>
      <c r="D84" s="830" t="s">
        <v>74</v>
      </c>
      <c r="E84" s="760" t="s">
        <v>167</v>
      </c>
      <c r="F84" s="760" t="s">
        <v>77</v>
      </c>
      <c r="G84" s="110">
        <f>716.311+33.6266</f>
        <v>749.93760000000009</v>
      </c>
      <c r="H84" s="110">
        <v>1822.3</v>
      </c>
      <c r="I84" s="110">
        <v>1800.9</v>
      </c>
      <c r="J84" s="110">
        <f>1697.337</f>
        <v>1697.337</v>
      </c>
      <c r="K84" s="110">
        <v>1765.2</v>
      </c>
      <c r="L84" s="115">
        <f>SUM(G84:K84)</f>
        <v>7835.6745999999994</v>
      </c>
      <c r="M84" s="116" t="s">
        <v>66</v>
      </c>
      <c r="N84" s="99" t="s">
        <v>505</v>
      </c>
    </row>
    <row r="85" spans="1:15" ht="47.25" x14ac:dyDescent="0.2">
      <c r="A85" s="732"/>
      <c r="B85" s="820"/>
      <c r="C85" s="761"/>
      <c r="D85" s="831"/>
      <c r="E85" s="761"/>
      <c r="F85" s="761"/>
      <c r="G85" s="110">
        <f>120+302.6049</f>
        <v>422.60489999999999</v>
      </c>
      <c r="H85" s="110"/>
      <c r="I85" s="110"/>
      <c r="J85" s="110"/>
      <c r="K85" s="110"/>
      <c r="L85" s="115">
        <f t="shared" ref="L85:L109" si="5">SUM(G85:K85)</f>
        <v>422.60489999999999</v>
      </c>
      <c r="M85" s="116" t="s">
        <v>65</v>
      </c>
      <c r="N85" s="99" t="s">
        <v>523</v>
      </c>
    </row>
    <row r="86" spans="1:15" ht="31.5" x14ac:dyDescent="0.2">
      <c r="A86" s="157">
        <v>2</v>
      </c>
      <c r="B86" s="521" t="s">
        <v>18</v>
      </c>
      <c r="C86" s="99" t="s">
        <v>79</v>
      </c>
      <c r="D86" s="101" t="s">
        <v>74</v>
      </c>
      <c r="E86" s="99" t="s">
        <v>352</v>
      </c>
      <c r="F86" s="99" t="s">
        <v>77</v>
      </c>
      <c r="G86" s="110">
        <f>56.155</f>
        <v>56.155000000000001</v>
      </c>
      <c r="H86" s="110">
        <v>50</v>
      </c>
      <c r="I86" s="110"/>
      <c r="J86" s="110"/>
      <c r="K86" s="110"/>
      <c r="L86" s="115">
        <f t="shared" si="5"/>
        <v>106.155</v>
      </c>
      <c r="M86" s="116" t="s">
        <v>65</v>
      </c>
      <c r="N86" s="99" t="s">
        <v>233</v>
      </c>
    </row>
    <row r="87" spans="1:15" ht="38.25" customHeight="1" x14ac:dyDescent="0.2">
      <c r="A87" s="157">
        <v>3</v>
      </c>
      <c r="B87" s="521" t="s">
        <v>19</v>
      </c>
      <c r="C87" s="99" t="s">
        <v>79</v>
      </c>
      <c r="D87" s="101" t="s">
        <v>74</v>
      </c>
      <c r="E87" s="99" t="s">
        <v>352</v>
      </c>
      <c r="F87" s="99" t="s">
        <v>77</v>
      </c>
      <c r="G87" s="110">
        <f>3.674</f>
        <v>3.6739999999999999</v>
      </c>
      <c r="H87" s="110">
        <f>5.546</f>
        <v>5.5460000000000003</v>
      </c>
      <c r="I87" s="110"/>
      <c r="J87" s="110"/>
      <c r="K87" s="110"/>
      <c r="L87" s="115">
        <f t="shared" si="5"/>
        <v>9.2200000000000006</v>
      </c>
      <c r="M87" s="116" t="s">
        <v>65</v>
      </c>
      <c r="N87" s="99" t="s">
        <v>233</v>
      </c>
    </row>
    <row r="88" spans="1:15" ht="63" x14ac:dyDescent="0.2">
      <c r="A88" s="157">
        <v>4</v>
      </c>
      <c r="B88" s="522" t="s">
        <v>68</v>
      </c>
      <c r="C88" s="99" t="s">
        <v>79</v>
      </c>
      <c r="D88" s="101" t="s">
        <v>74</v>
      </c>
      <c r="E88" s="99" t="s">
        <v>167</v>
      </c>
      <c r="F88" s="99" t="s">
        <v>77</v>
      </c>
      <c r="G88" s="849" t="s">
        <v>2</v>
      </c>
      <c r="H88" s="849"/>
      <c r="I88" s="849"/>
      <c r="J88" s="849"/>
      <c r="K88" s="849"/>
      <c r="L88" s="115"/>
      <c r="M88" s="99"/>
      <c r="N88" s="99"/>
    </row>
    <row r="89" spans="1:15" ht="31.5" x14ac:dyDescent="0.2">
      <c r="A89" s="157">
        <v>5</v>
      </c>
      <c r="B89" s="522" t="s">
        <v>121</v>
      </c>
      <c r="C89" s="99" t="s">
        <v>79</v>
      </c>
      <c r="D89" s="101" t="s">
        <v>74</v>
      </c>
      <c r="E89" s="99" t="s">
        <v>293</v>
      </c>
      <c r="F89" s="99" t="s">
        <v>77</v>
      </c>
      <c r="G89" s="110">
        <v>1448.81</v>
      </c>
      <c r="H89" s="110"/>
      <c r="I89" s="110"/>
      <c r="J89" s="110"/>
      <c r="K89" s="110"/>
      <c r="L89" s="115">
        <f t="shared" si="5"/>
        <v>1448.81</v>
      </c>
      <c r="M89" s="116" t="s">
        <v>65</v>
      </c>
      <c r="N89" s="99" t="s">
        <v>234</v>
      </c>
    </row>
    <row r="90" spans="1:15" ht="31.5" x14ac:dyDescent="0.2">
      <c r="A90" s="157">
        <v>6</v>
      </c>
      <c r="B90" s="521" t="s">
        <v>235</v>
      </c>
      <c r="C90" s="99" t="s">
        <v>79</v>
      </c>
      <c r="D90" s="101" t="s">
        <v>74</v>
      </c>
      <c r="E90" s="99" t="s">
        <v>352</v>
      </c>
      <c r="F90" s="99" t="s">
        <v>77</v>
      </c>
      <c r="G90" s="110">
        <f>28.344</f>
        <v>28.344000000000001</v>
      </c>
      <c r="H90" s="110">
        <v>35.799999999999997</v>
      </c>
      <c r="I90" s="110"/>
      <c r="J90" s="110"/>
      <c r="K90" s="110"/>
      <c r="L90" s="115">
        <f t="shared" si="5"/>
        <v>64.144000000000005</v>
      </c>
      <c r="M90" s="116" t="s">
        <v>65</v>
      </c>
      <c r="N90" s="99" t="s">
        <v>233</v>
      </c>
    </row>
    <row r="91" spans="1:15" ht="31.5" x14ac:dyDescent="0.2">
      <c r="A91" s="157">
        <v>7</v>
      </c>
      <c r="B91" s="521" t="s">
        <v>236</v>
      </c>
      <c r="C91" s="99" t="s">
        <v>79</v>
      </c>
      <c r="D91" s="101" t="s">
        <v>74</v>
      </c>
      <c r="E91" s="99" t="s">
        <v>352</v>
      </c>
      <c r="F91" s="99" t="s">
        <v>77</v>
      </c>
      <c r="G91" s="110">
        <f>62.984</f>
        <v>62.984000000000002</v>
      </c>
      <c r="H91" s="110">
        <v>67.3</v>
      </c>
      <c r="I91" s="110"/>
      <c r="J91" s="110"/>
      <c r="K91" s="110"/>
      <c r="L91" s="115">
        <f t="shared" si="5"/>
        <v>130.28399999999999</v>
      </c>
      <c r="M91" s="116" t="s">
        <v>65</v>
      </c>
      <c r="N91" s="99" t="s">
        <v>233</v>
      </c>
    </row>
    <row r="92" spans="1:15" ht="31.5" x14ac:dyDescent="0.2">
      <c r="A92" s="70">
        <v>8</v>
      </c>
      <c r="B92" s="521" t="s">
        <v>237</v>
      </c>
      <c r="C92" s="99" t="s">
        <v>79</v>
      </c>
      <c r="D92" s="101" t="s">
        <v>74</v>
      </c>
      <c r="E92" s="99" t="s">
        <v>352</v>
      </c>
      <c r="F92" s="99" t="s">
        <v>77</v>
      </c>
      <c r="G92" s="110">
        <f>0.69</f>
        <v>0.69</v>
      </c>
      <c r="H92" s="110">
        <v>0.8</v>
      </c>
      <c r="I92" s="110"/>
      <c r="J92" s="110"/>
      <c r="K92" s="110"/>
      <c r="L92" s="115">
        <f t="shared" si="5"/>
        <v>1.49</v>
      </c>
      <c r="M92" s="116" t="s">
        <v>65</v>
      </c>
      <c r="N92" s="99" t="s">
        <v>233</v>
      </c>
    </row>
    <row r="93" spans="1:15" ht="31.5" x14ac:dyDescent="0.2">
      <c r="A93" s="70">
        <v>9</v>
      </c>
      <c r="B93" s="522" t="s">
        <v>238</v>
      </c>
      <c r="C93" s="99" t="s">
        <v>79</v>
      </c>
      <c r="D93" s="101" t="s">
        <v>74</v>
      </c>
      <c r="E93" s="99" t="s">
        <v>352</v>
      </c>
      <c r="F93" s="99" t="s">
        <v>77</v>
      </c>
      <c r="G93" s="110">
        <f>41.594</f>
        <v>41.594000000000001</v>
      </c>
      <c r="H93" s="110">
        <v>42.598999999999997</v>
      </c>
      <c r="I93" s="110"/>
      <c r="J93" s="110"/>
      <c r="K93" s="110"/>
      <c r="L93" s="115">
        <f t="shared" si="5"/>
        <v>84.192999999999998</v>
      </c>
      <c r="M93" s="116" t="s">
        <v>65</v>
      </c>
      <c r="N93" s="99" t="s">
        <v>233</v>
      </c>
    </row>
    <row r="94" spans="1:15" ht="47.25" x14ac:dyDescent="0.2">
      <c r="A94" s="70">
        <v>10</v>
      </c>
      <c r="B94" s="522" t="s">
        <v>239</v>
      </c>
      <c r="C94" s="99" t="s">
        <v>79</v>
      </c>
      <c r="D94" s="101" t="s">
        <v>74</v>
      </c>
      <c r="E94" s="99" t="s">
        <v>352</v>
      </c>
      <c r="F94" s="99" t="s">
        <v>77</v>
      </c>
      <c r="G94" s="110">
        <f>4.435</f>
        <v>4.4349999999999996</v>
      </c>
      <c r="H94" s="110">
        <v>3.6549999999999998</v>
      </c>
      <c r="I94" s="110"/>
      <c r="J94" s="110"/>
      <c r="K94" s="110"/>
      <c r="L94" s="115">
        <f t="shared" si="5"/>
        <v>8.09</v>
      </c>
      <c r="M94" s="116" t="s">
        <v>65</v>
      </c>
      <c r="N94" s="99" t="s">
        <v>233</v>
      </c>
    </row>
    <row r="95" spans="1:15" ht="31.5" x14ac:dyDescent="0.2">
      <c r="A95" s="241">
        <v>11</v>
      </c>
      <c r="B95" s="521" t="s">
        <v>240</v>
      </c>
      <c r="C95" s="99" t="s">
        <v>79</v>
      </c>
      <c r="D95" s="101" t="s">
        <v>74</v>
      </c>
      <c r="E95" s="99" t="s">
        <v>352</v>
      </c>
      <c r="F95" s="99" t="s">
        <v>77</v>
      </c>
      <c r="G95" s="110">
        <f>310.497</f>
        <v>310.49700000000001</v>
      </c>
      <c r="H95" s="110">
        <v>203.5</v>
      </c>
      <c r="I95" s="110"/>
      <c r="J95" s="110"/>
      <c r="K95" s="110"/>
      <c r="L95" s="115">
        <f t="shared" si="5"/>
        <v>513.99700000000007</v>
      </c>
      <c r="M95" s="116" t="s">
        <v>65</v>
      </c>
      <c r="N95" s="99" t="s">
        <v>241</v>
      </c>
    </row>
    <row r="96" spans="1:15" ht="47.25" x14ac:dyDescent="0.2">
      <c r="A96" s="241">
        <v>12</v>
      </c>
      <c r="B96" s="521" t="s">
        <v>242</v>
      </c>
      <c r="C96" s="99" t="s">
        <v>79</v>
      </c>
      <c r="D96" s="101" t="s">
        <v>74</v>
      </c>
      <c r="E96" s="99" t="s">
        <v>293</v>
      </c>
      <c r="F96" s="99" t="s">
        <v>77</v>
      </c>
      <c r="G96" s="110">
        <f>355.357+44.518</f>
        <v>399.875</v>
      </c>
      <c r="H96" s="110"/>
      <c r="I96" s="110"/>
      <c r="J96" s="110"/>
      <c r="K96" s="110"/>
      <c r="L96" s="115">
        <f t="shared" si="5"/>
        <v>399.875</v>
      </c>
      <c r="M96" s="116" t="s">
        <v>65</v>
      </c>
      <c r="N96" s="99" t="s">
        <v>234</v>
      </c>
    </row>
    <row r="97" spans="1:16" ht="35.25" customHeight="1" x14ac:dyDescent="0.2">
      <c r="A97" s="241">
        <v>13</v>
      </c>
      <c r="B97" s="326" t="s">
        <v>840</v>
      </c>
      <c r="C97" s="99" t="s">
        <v>79</v>
      </c>
      <c r="D97" s="101" t="s">
        <v>74</v>
      </c>
      <c r="E97" s="99" t="s">
        <v>293</v>
      </c>
      <c r="F97" s="99" t="s">
        <v>77</v>
      </c>
      <c r="G97" s="110">
        <v>0.315</v>
      </c>
      <c r="H97" s="110"/>
      <c r="I97" s="110"/>
      <c r="J97" s="110"/>
      <c r="K97" s="110"/>
      <c r="L97" s="115">
        <f t="shared" si="5"/>
        <v>0.315</v>
      </c>
      <c r="M97" s="116" t="s">
        <v>65</v>
      </c>
      <c r="N97" s="99" t="s">
        <v>241</v>
      </c>
    </row>
    <row r="98" spans="1:16" ht="94.5" x14ac:dyDescent="0.2">
      <c r="A98" s="241">
        <v>14</v>
      </c>
      <c r="B98" s="522" t="s">
        <v>504</v>
      </c>
      <c r="C98" s="99" t="s">
        <v>79</v>
      </c>
      <c r="D98" s="99" t="s">
        <v>74</v>
      </c>
      <c r="E98" s="99" t="s">
        <v>293</v>
      </c>
      <c r="F98" s="99" t="s">
        <v>77</v>
      </c>
      <c r="G98" s="99">
        <f>170.912</f>
        <v>170.91200000000001</v>
      </c>
      <c r="H98" s="99"/>
      <c r="I98" s="99"/>
      <c r="J98" s="99"/>
      <c r="K98" s="99"/>
      <c r="L98" s="115">
        <f t="shared" si="5"/>
        <v>170.91200000000001</v>
      </c>
      <c r="M98" s="116" t="s">
        <v>66</v>
      </c>
      <c r="N98" s="99" t="s">
        <v>243</v>
      </c>
    </row>
    <row r="99" spans="1:16" ht="31.5" customHeight="1" x14ac:dyDescent="0.2">
      <c r="A99" s="731">
        <v>15</v>
      </c>
      <c r="B99" s="816" t="s">
        <v>660</v>
      </c>
      <c r="C99" s="760" t="s">
        <v>43</v>
      </c>
      <c r="D99" s="760" t="s">
        <v>74</v>
      </c>
      <c r="E99" s="760" t="s">
        <v>841</v>
      </c>
      <c r="F99" s="760" t="s">
        <v>77</v>
      </c>
      <c r="G99" s="99">
        <v>647.6</v>
      </c>
      <c r="H99" s="99">
        <v>549.29999999999995</v>
      </c>
      <c r="I99" s="99">
        <v>512.20000000000005</v>
      </c>
      <c r="J99" s="99">
        <v>545.6</v>
      </c>
      <c r="K99" s="99">
        <v>545.6</v>
      </c>
      <c r="L99" s="115">
        <f t="shared" si="5"/>
        <v>2800.3</v>
      </c>
      <c r="M99" s="116" t="s">
        <v>65</v>
      </c>
      <c r="N99" s="99" t="s">
        <v>661</v>
      </c>
    </row>
    <row r="100" spans="1:16" ht="51.75" customHeight="1" x14ac:dyDescent="0.2">
      <c r="A100" s="815"/>
      <c r="B100" s="817"/>
      <c r="C100" s="818"/>
      <c r="D100" s="818"/>
      <c r="E100" s="818"/>
      <c r="F100" s="818"/>
      <c r="G100" s="99">
        <v>133.6</v>
      </c>
      <c r="H100" s="99">
        <v>179.8</v>
      </c>
      <c r="I100" s="99">
        <v>182.3</v>
      </c>
      <c r="J100" s="99">
        <v>141.19999999999999</v>
      </c>
      <c r="K100" s="99">
        <v>120.1</v>
      </c>
      <c r="L100" s="115">
        <f t="shared" si="5"/>
        <v>757</v>
      </c>
      <c r="M100" s="116" t="s">
        <v>66</v>
      </c>
      <c r="N100" s="99">
        <v>253027015</v>
      </c>
    </row>
    <row r="101" spans="1:16" ht="21.75" customHeight="1" x14ac:dyDescent="0.2">
      <c r="A101" s="731">
        <v>16</v>
      </c>
      <c r="B101" s="816" t="s">
        <v>10</v>
      </c>
      <c r="C101" s="760" t="s">
        <v>79</v>
      </c>
      <c r="D101" s="760" t="s">
        <v>74</v>
      </c>
      <c r="E101" s="760" t="s">
        <v>167</v>
      </c>
      <c r="F101" s="760" t="s">
        <v>77</v>
      </c>
      <c r="G101" s="99">
        <f>178.962</f>
        <v>178.96199999999999</v>
      </c>
      <c r="H101" s="110">
        <v>318.60000000000002</v>
      </c>
      <c r="I101" s="110">
        <v>88.9</v>
      </c>
      <c r="J101" s="99">
        <v>88.9</v>
      </c>
      <c r="K101" s="99">
        <v>88.9</v>
      </c>
      <c r="L101" s="115">
        <f t="shared" si="5"/>
        <v>764.26199999999994</v>
      </c>
      <c r="M101" s="116" t="s">
        <v>65</v>
      </c>
      <c r="N101" s="99" t="s">
        <v>245</v>
      </c>
    </row>
    <row r="102" spans="1:16" ht="40.5" customHeight="1" x14ac:dyDescent="0.2">
      <c r="A102" s="732"/>
      <c r="B102" s="828"/>
      <c r="C102" s="761"/>
      <c r="D102" s="761"/>
      <c r="E102" s="761"/>
      <c r="F102" s="761"/>
      <c r="G102" s="99">
        <f>13.459-1.118</f>
        <v>12.340999999999999</v>
      </c>
      <c r="H102" s="99"/>
      <c r="I102" s="99"/>
      <c r="J102" s="99"/>
      <c r="K102" s="99"/>
      <c r="L102" s="115">
        <f t="shared" si="5"/>
        <v>12.340999999999999</v>
      </c>
      <c r="M102" s="116" t="s">
        <v>66</v>
      </c>
      <c r="N102" s="99" t="s">
        <v>244</v>
      </c>
    </row>
    <row r="103" spans="1:16" ht="68.25" customHeight="1" x14ac:dyDescent="0.2">
      <c r="A103" s="523">
        <v>17</v>
      </c>
      <c r="B103" s="524" t="s">
        <v>662</v>
      </c>
      <c r="C103" s="282" t="s">
        <v>43</v>
      </c>
      <c r="D103" s="282" t="s">
        <v>74</v>
      </c>
      <c r="E103" s="282" t="s">
        <v>288</v>
      </c>
      <c r="F103" s="282" t="s">
        <v>77</v>
      </c>
      <c r="G103" s="99"/>
      <c r="H103" s="99"/>
      <c r="I103" s="99">
        <v>0</v>
      </c>
      <c r="J103" s="99">
        <v>0.5</v>
      </c>
      <c r="K103" s="99">
        <v>0.4</v>
      </c>
      <c r="L103" s="115">
        <f t="shared" si="5"/>
        <v>0.9</v>
      </c>
      <c r="M103" s="116" t="s">
        <v>65</v>
      </c>
      <c r="N103" s="99" t="s">
        <v>663</v>
      </c>
    </row>
    <row r="104" spans="1:16" ht="59.25" customHeight="1" x14ac:dyDescent="0.2">
      <c r="A104" s="241">
        <v>18</v>
      </c>
      <c r="B104" s="522" t="s">
        <v>9</v>
      </c>
      <c r="C104" s="99" t="s">
        <v>79</v>
      </c>
      <c r="D104" s="99" t="s">
        <v>74</v>
      </c>
      <c r="E104" s="99" t="s">
        <v>293</v>
      </c>
      <c r="F104" s="99" t="s">
        <v>77</v>
      </c>
      <c r="G104" s="99">
        <v>1.1180000000000001</v>
      </c>
      <c r="H104" s="99"/>
      <c r="I104" s="99"/>
      <c r="J104" s="99"/>
      <c r="K104" s="99"/>
      <c r="L104" s="115">
        <f t="shared" si="5"/>
        <v>1.1180000000000001</v>
      </c>
      <c r="M104" s="116" t="s">
        <v>66</v>
      </c>
      <c r="N104" s="99" t="s">
        <v>244</v>
      </c>
    </row>
    <row r="105" spans="1:16" ht="48.75" customHeight="1" x14ac:dyDescent="0.2">
      <c r="A105" s="241">
        <v>19</v>
      </c>
      <c r="B105" s="522" t="s">
        <v>632</v>
      </c>
      <c r="C105" s="99" t="s">
        <v>79</v>
      </c>
      <c r="D105" s="99" t="s">
        <v>74</v>
      </c>
      <c r="E105" s="99" t="s">
        <v>167</v>
      </c>
      <c r="F105" s="99" t="s">
        <v>77</v>
      </c>
      <c r="G105" s="849" t="s">
        <v>2</v>
      </c>
      <c r="H105" s="849"/>
      <c r="I105" s="849"/>
      <c r="J105" s="849"/>
      <c r="K105" s="849"/>
      <c r="L105" s="115"/>
      <c r="M105" s="116"/>
      <c r="N105" s="99"/>
    </row>
    <row r="106" spans="1:16" x14ac:dyDescent="0.2">
      <c r="A106" s="731">
        <v>20</v>
      </c>
      <c r="B106" s="819" t="s">
        <v>633</v>
      </c>
      <c r="C106" s="760" t="s">
        <v>79</v>
      </c>
      <c r="D106" s="760" t="s">
        <v>74</v>
      </c>
      <c r="E106" s="760" t="s">
        <v>293</v>
      </c>
      <c r="F106" s="760" t="s">
        <v>77</v>
      </c>
      <c r="G106" s="99">
        <v>286.8</v>
      </c>
      <c r="H106" s="99">
        <v>3057.7</v>
      </c>
      <c r="I106" s="99"/>
      <c r="J106" s="99"/>
      <c r="K106" s="99"/>
      <c r="L106" s="115">
        <f t="shared" si="5"/>
        <v>3344.5</v>
      </c>
      <c r="M106" s="116" t="s">
        <v>65</v>
      </c>
      <c r="N106" s="99" t="s">
        <v>634</v>
      </c>
    </row>
    <row r="107" spans="1:16" ht="67.5" customHeight="1" x14ac:dyDescent="0.2">
      <c r="A107" s="732"/>
      <c r="B107" s="820"/>
      <c r="C107" s="761"/>
      <c r="D107" s="761"/>
      <c r="E107" s="761"/>
      <c r="F107" s="761"/>
      <c r="G107" s="99">
        <v>2793.8</v>
      </c>
      <c r="H107" s="110"/>
      <c r="I107" s="99"/>
      <c r="J107" s="99"/>
      <c r="K107" s="99"/>
      <c r="L107" s="115">
        <f t="shared" si="5"/>
        <v>2793.8</v>
      </c>
      <c r="M107" s="116" t="s">
        <v>66</v>
      </c>
      <c r="N107" s="99" t="s">
        <v>635</v>
      </c>
    </row>
    <row r="108" spans="1:16" x14ac:dyDescent="0.2">
      <c r="A108" s="731">
        <v>21</v>
      </c>
      <c r="B108" s="819" t="s">
        <v>636</v>
      </c>
      <c r="C108" s="760" t="s">
        <v>79</v>
      </c>
      <c r="D108" s="760" t="s">
        <v>74</v>
      </c>
      <c r="E108" s="760" t="s">
        <v>167</v>
      </c>
      <c r="F108" s="760" t="s">
        <v>77</v>
      </c>
      <c r="G108" s="124"/>
      <c r="H108" s="99">
        <v>100.6</v>
      </c>
      <c r="I108" s="99">
        <v>58.9</v>
      </c>
      <c r="J108" s="99">
        <v>102.5</v>
      </c>
      <c r="K108" s="99">
        <v>107.3</v>
      </c>
      <c r="L108" s="115">
        <f t="shared" si="5"/>
        <v>369.3</v>
      </c>
      <c r="M108" s="116" t="s">
        <v>65</v>
      </c>
      <c r="N108" s="99" t="s">
        <v>637</v>
      </c>
    </row>
    <row r="109" spans="1:16" ht="37.9" customHeight="1" x14ac:dyDescent="0.2">
      <c r="A109" s="732"/>
      <c r="B109" s="820"/>
      <c r="C109" s="761"/>
      <c r="D109" s="761"/>
      <c r="E109" s="761"/>
      <c r="F109" s="761"/>
      <c r="G109" s="99">
        <v>96</v>
      </c>
      <c r="H109" s="99"/>
      <c r="I109" s="99"/>
      <c r="J109" s="99"/>
      <c r="K109" s="99"/>
      <c r="L109" s="115">
        <f t="shared" si="5"/>
        <v>96</v>
      </c>
      <c r="M109" s="116" t="s">
        <v>66</v>
      </c>
      <c r="N109" s="99" t="s">
        <v>638</v>
      </c>
    </row>
    <row r="110" spans="1:16" ht="30.75" customHeight="1" x14ac:dyDescent="0.2">
      <c r="A110" s="623"/>
      <c r="B110" s="154" t="s">
        <v>29</v>
      </c>
      <c r="C110" s="52" t="s">
        <v>43</v>
      </c>
      <c r="D110" s="624"/>
      <c r="E110" s="624"/>
      <c r="F110" s="624"/>
      <c r="G110" s="625">
        <f>G112+G113+G114</f>
        <v>7851.0484999999999</v>
      </c>
      <c r="H110" s="625">
        <f t="shared" ref="H110:K110" si="6">H112+H113+H114</f>
        <v>6437.5</v>
      </c>
      <c r="I110" s="625">
        <f t="shared" si="6"/>
        <v>2643.2</v>
      </c>
      <c r="J110" s="625">
        <f t="shared" si="6"/>
        <v>2576.0370000000003</v>
      </c>
      <c r="K110" s="625">
        <f t="shared" si="6"/>
        <v>2627.5</v>
      </c>
      <c r="L110" s="625">
        <f>G110+H110+I110+J110+K110</f>
        <v>22135.285500000002</v>
      </c>
      <c r="M110" s="626"/>
      <c r="N110" s="627"/>
      <c r="O110" s="211"/>
      <c r="P110" s="161">
        <v>1</v>
      </c>
    </row>
    <row r="111" spans="1:16" ht="18.75" x14ac:dyDescent="0.25">
      <c r="A111" s="12"/>
      <c r="B111" s="609" t="s">
        <v>51</v>
      </c>
      <c r="C111" s="610"/>
      <c r="D111" s="421"/>
      <c r="E111" s="421"/>
      <c r="F111" s="421"/>
      <c r="G111" s="422"/>
      <c r="H111" s="422"/>
      <c r="I111" s="422"/>
      <c r="J111" s="422"/>
      <c r="K111" s="422"/>
      <c r="L111" s="423"/>
      <c r="M111" s="608"/>
      <c r="N111" s="608"/>
      <c r="O111" s="215"/>
    </row>
    <row r="112" spans="1:16" ht="30.75" customHeight="1" x14ac:dyDescent="0.2">
      <c r="A112" s="612"/>
      <c r="B112" s="6" t="s">
        <v>13</v>
      </c>
      <c r="C112" s="10" t="s">
        <v>43</v>
      </c>
      <c r="D112" s="8"/>
      <c r="E112" s="8"/>
      <c r="F112" s="8"/>
      <c r="G112" s="43">
        <f>G85+G86+G87+G89+G90+G91+G92+G93+G94+G95+G96+G97+G99+G101+G103+G106+G108</f>
        <v>3893.3398999999999</v>
      </c>
      <c r="H112" s="43">
        <f>H85+H86+H87+H89+H90+H91+H92+H93+H94+H95+H96+H97+H99+H101+H103+H106+H108</f>
        <v>4435.3999999999996</v>
      </c>
      <c r="I112" s="43">
        <f>I85+I86+I87+I89+I90+I91+I92+I93+I94+I95+I96+I97+I99+I101+I103+I106+I108</f>
        <v>660</v>
      </c>
      <c r="J112" s="43">
        <f>J85+J86+J87+J89+J90+J91+J92+J93+J94+J95+J96+J97+J99+J101+J103+J106+J108</f>
        <v>737.5</v>
      </c>
      <c r="K112" s="43">
        <f>K85+K86+K87+K89+K90+K91+K92+K93+K94+K95+K96+K97+K99+K101+K103+K106+K108</f>
        <v>742.19999999999993</v>
      </c>
      <c r="L112" s="33">
        <f>K112+J112+I112+H112+G112</f>
        <v>10468.439899999999</v>
      </c>
      <c r="M112" s="608"/>
      <c r="N112" s="608"/>
      <c r="O112" s="326"/>
      <c r="P112" s="161">
        <v>1</v>
      </c>
    </row>
    <row r="113" spans="1:16" ht="30.75" customHeight="1" x14ac:dyDescent="0.2">
      <c r="A113" s="612"/>
      <c r="B113" s="6" t="s">
        <v>52</v>
      </c>
      <c r="C113" s="10" t="s">
        <v>43</v>
      </c>
      <c r="D113" s="8"/>
      <c r="E113" s="8"/>
      <c r="F113" s="8"/>
      <c r="G113" s="613">
        <f>G84+G98+G100+G102+G104+G107+G109</f>
        <v>3957.7085999999999</v>
      </c>
      <c r="H113" s="613">
        <f>H84+H98+H100+H102+H104+H107+H109</f>
        <v>2002.1</v>
      </c>
      <c r="I113" s="613">
        <f>I84+I98+I100+I102+I104+I107+I109</f>
        <v>1983.2</v>
      </c>
      <c r="J113" s="613">
        <f>J84+J98+J100+J102+J104+J107+J109</f>
        <v>1838.537</v>
      </c>
      <c r="K113" s="613">
        <f>K84+K98+K100+K102+K104+K107+K109</f>
        <v>1885.3</v>
      </c>
      <c r="L113" s="614">
        <f>K113+J113+I113+H113+G113</f>
        <v>11666.845600000001</v>
      </c>
      <c r="M113" s="608"/>
      <c r="N113" s="608"/>
      <c r="O113" s="326"/>
      <c r="P113" s="161">
        <v>1</v>
      </c>
    </row>
    <row r="114" spans="1:16" ht="30.75" customHeight="1" x14ac:dyDescent="0.2">
      <c r="A114" s="612"/>
      <c r="B114" s="6" t="s">
        <v>53</v>
      </c>
      <c r="C114" s="10" t="s">
        <v>43</v>
      </c>
      <c r="D114" s="8"/>
      <c r="E114" s="8"/>
      <c r="F114" s="8"/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33">
        <f>K114+J114+I114+H114+G114</f>
        <v>0</v>
      </c>
      <c r="M114" s="608"/>
      <c r="N114" s="608"/>
      <c r="O114" s="326"/>
      <c r="P114" s="161">
        <v>1</v>
      </c>
    </row>
    <row r="115" spans="1:16" ht="15.75" customHeight="1" x14ac:dyDescent="0.2">
      <c r="A115" s="41"/>
      <c r="B115" s="852" t="s">
        <v>610</v>
      </c>
      <c r="C115" s="853"/>
      <c r="D115" s="853"/>
      <c r="E115" s="853"/>
      <c r="F115" s="853"/>
      <c r="G115" s="853"/>
      <c r="H115" s="853"/>
      <c r="I115" s="853"/>
      <c r="J115" s="853"/>
      <c r="K115" s="853"/>
      <c r="L115" s="853"/>
      <c r="M115" s="35"/>
      <c r="N115" s="35"/>
      <c r="O115" s="294"/>
    </row>
    <row r="116" spans="1:16" x14ac:dyDescent="0.2">
      <c r="A116" s="41"/>
      <c r="B116" s="365" t="s">
        <v>108</v>
      </c>
      <c r="C116" s="366"/>
      <c r="D116" s="366"/>
      <c r="E116" s="366"/>
      <c r="F116" s="366"/>
      <c r="G116" s="366"/>
      <c r="H116" s="366"/>
      <c r="I116" s="366"/>
      <c r="J116" s="366"/>
      <c r="K116" s="366"/>
      <c r="L116" s="367"/>
      <c r="M116" s="35"/>
      <c r="N116" s="35"/>
      <c r="O116" s="398"/>
    </row>
    <row r="117" spans="1:16" ht="51" customHeight="1" x14ac:dyDescent="0.2">
      <c r="A117" s="228">
        <v>1</v>
      </c>
      <c r="B117" s="457" t="s">
        <v>203</v>
      </c>
      <c r="C117" s="299" t="s">
        <v>63</v>
      </c>
      <c r="D117" s="299"/>
      <c r="E117" s="299"/>
      <c r="F117" s="319" t="s">
        <v>204</v>
      </c>
      <c r="G117" s="525">
        <v>5</v>
      </c>
      <c r="H117" s="525">
        <v>5</v>
      </c>
      <c r="I117" s="525">
        <v>4.9000000000000004</v>
      </c>
      <c r="J117" s="525">
        <v>4.8</v>
      </c>
      <c r="K117" s="525">
        <v>4.7</v>
      </c>
      <c r="L117" s="299"/>
      <c r="M117" s="299"/>
      <c r="N117" s="299"/>
      <c r="O117" s="294" t="s">
        <v>803</v>
      </c>
    </row>
    <row r="118" spans="1:16" ht="51" customHeight="1" x14ac:dyDescent="0.2">
      <c r="A118" s="228">
        <v>2</v>
      </c>
      <c r="B118" s="457" t="s">
        <v>205</v>
      </c>
      <c r="C118" s="299" t="s">
        <v>63</v>
      </c>
      <c r="D118" s="299"/>
      <c r="E118" s="299"/>
      <c r="F118" s="319" t="s">
        <v>204</v>
      </c>
      <c r="G118" s="525">
        <v>5</v>
      </c>
      <c r="H118" s="525">
        <v>4.7</v>
      </c>
      <c r="I118" s="525">
        <v>4.8</v>
      </c>
      <c r="J118" s="525">
        <v>4.8</v>
      </c>
      <c r="K118" s="525">
        <v>4.7</v>
      </c>
      <c r="L118" s="299"/>
      <c r="M118" s="299"/>
      <c r="N118" s="299"/>
      <c r="O118" s="294" t="s">
        <v>803</v>
      </c>
    </row>
    <row r="119" spans="1:16" ht="51" customHeight="1" x14ac:dyDescent="0.2">
      <c r="A119" s="228">
        <v>3</v>
      </c>
      <c r="B119" s="457" t="s">
        <v>206</v>
      </c>
      <c r="C119" s="299" t="s">
        <v>63</v>
      </c>
      <c r="D119" s="299"/>
      <c r="E119" s="299"/>
      <c r="F119" s="319" t="s">
        <v>204</v>
      </c>
      <c r="G119" s="525">
        <v>4</v>
      </c>
      <c r="H119" s="525">
        <v>4</v>
      </c>
      <c r="I119" s="525">
        <v>3.8</v>
      </c>
      <c r="J119" s="525">
        <v>3.8</v>
      </c>
      <c r="K119" s="525">
        <v>3.7</v>
      </c>
      <c r="L119" s="299"/>
      <c r="M119" s="299"/>
      <c r="N119" s="299"/>
      <c r="O119" s="294" t="s">
        <v>803</v>
      </c>
    </row>
    <row r="120" spans="1:16" ht="51" customHeight="1" x14ac:dyDescent="0.2">
      <c r="A120" s="228">
        <v>4</v>
      </c>
      <c r="B120" s="457" t="s">
        <v>207</v>
      </c>
      <c r="C120" s="299" t="s">
        <v>63</v>
      </c>
      <c r="D120" s="299"/>
      <c r="E120" s="299"/>
      <c r="F120" s="319" t="s">
        <v>204</v>
      </c>
      <c r="G120" s="525">
        <v>94.9</v>
      </c>
      <c r="H120" s="525">
        <v>95</v>
      </c>
      <c r="I120" s="525">
        <v>95</v>
      </c>
      <c r="J120" s="525">
        <v>95</v>
      </c>
      <c r="K120" s="525">
        <v>95.1</v>
      </c>
      <c r="L120" s="299"/>
      <c r="M120" s="299"/>
      <c r="N120" s="299"/>
      <c r="O120" s="294" t="s">
        <v>803</v>
      </c>
    </row>
    <row r="121" spans="1:16" ht="47.25" customHeight="1" x14ac:dyDescent="0.2">
      <c r="A121" s="228">
        <v>5</v>
      </c>
      <c r="B121" s="457" t="s">
        <v>208</v>
      </c>
      <c r="C121" s="299" t="s">
        <v>63</v>
      </c>
      <c r="D121" s="299"/>
      <c r="E121" s="299"/>
      <c r="F121" s="319" t="s">
        <v>204</v>
      </c>
      <c r="G121" s="525">
        <v>78.900000000000006</v>
      </c>
      <c r="H121" s="525">
        <v>79.400000000000006</v>
      </c>
      <c r="I121" s="525" t="s">
        <v>67</v>
      </c>
      <c r="J121" s="525" t="s">
        <v>67</v>
      </c>
      <c r="K121" s="525" t="s">
        <v>67</v>
      </c>
      <c r="L121" s="299"/>
      <c r="M121" s="299"/>
      <c r="N121" s="299"/>
      <c r="O121" s="294" t="s">
        <v>803</v>
      </c>
    </row>
    <row r="122" spans="1:16" ht="78.75" x14ac:dyDescent="0.2">
      <c r="A122" s="228">
        <v>6</v>
      </c>
      <c r="B122" s="87" t="s">
        <v>209</v>
      </c>
      <c r="C122" s="299" t="s">
        <v>63</v>
      </c>
      <c r="D122" s="299"/>
      <c r="E122" s="299"/>
      <c r="F122" s="299" t="s">
        <v>6</v>
      </c>
      <c r="G122" s="525">
        <v>75</v>
      </c>
      <c r="H122" s="525">
        <v>100</v>
      </c>
      <c r="I122" s="525">
        <v>100</v>
      </c>
      <c r="J122" s="525">
        <v>70</v>
      </c>
      <c r="K122" s="525">
        <v>70</v>
      </c>
      <c r="L122" s="299"/>
      <c r="M122" s="299"/>
      <c r="N122" s="299"/>
      <c r="O122" s="294" t="s">
        <v>803</v>
      </c>
    </row>
    <row r="123" spans="1:16" ht="63" x14ac:dyDescent="0.2">
      <c r="A123" s="228">
        <v>7</v>
      </c>
      <c r="B123" s="457" t="s">
        <v>210</v>
      </c>
      <c r="C123" s="86" t="s">
        <v>63</v>
      </c>
      <c r="D123" s="299"/>
      <c r="E123" s="86"/>
      <c r="F123" s="299" t="s">
        <v>211</v>
      </c>
      <c r="G123" s="86">
        <v>0.74</v>
      </c>
      <c r="H123" s="86">
        <v>0.69</v>
      </c>
      <c r="I123" s="86">
        <v>0.67</v>
      </c>
      <c r="J123" s="86">
        <v>0.65</v>
      </c>
      <c r="K123" s="86">
        <v>0.63</v>
      </c>
      <c r="L123" s="86"/>
      <c r="M123" s="86"/>
      <c r="N123" s="86"/>
      <c r="O123" s="294" t="s">
        <v>803</v>
      </c>
    </row>
    <row r="124" spans="1:16" ht="63" x14ac:dyDescent="0.2">
      <c r="A124" s="228">
        <v>8</v>
      </c>
      <c r="B124" s="457" t="s">
        <v>212</v>
      </c>
      <c r="C124" s="86" t="s">
        <v>63</v>
      </c>
      <c r="D124" s="299"/>
      <c r="E124" s="86"/>
      <c r="F124" s="299" t="s">
        <v>211</v>
      </c>
      <c r="G124" s="86">
        <v>88</v>
      </c>
      <c r="H124" s="86">
        <v>90</v>
      </c>
      <c r="I124" s="86">
        <v>92</v>
      </c>
      <c r="J124" s="86">
        <v>92.5</v>
      </c>
      <c r="K124" s="86">
        <v>93</v>
      </c>
      <c r="L124" s="86"/>
      <c r="M124" s="86"/>
      <c r="N124" s="86"/>
      <c r="O124" s="294" t="s">
        <v>803</v>
      </c>
    </row>
    <row r="125" spans="1:16" ht="59.25" customHeight="1" x14ac:dyDescent="0.2">
      <c r="A125" s="228">
        <v>9</v>
      </c>
      <c r="B125" s="87" t="s">
        <v>213</v>
      </c>
      <c r="C125" s="63" t="s">
        <v>63</v>
      </c>
      <c r="D125" s="526"/>
      <c r="E125" s="526"/>
      <c r="F125" s="299" t="s">
        <v>204</v>
      </c>
      <c r="G125" s="527">
        <v>3.5</v>
      </c>
      <c r="H125" s="527">
        <v>3.4</v>
      </c>
      <c r="I125" s="527">
        <v>5.4</v>
      </c>
      <c r="J125" s="527">
        <v>5.3</v>
      </c>
      <c r="K125" s="527">
        <v>5.2</v>
      </c>
      <c r="L125" s="526"/>
      <c r="M125" s="526"/>
      <c r="N125" s="526"/>
      <c r="O125" s="294" t="s">
        <v>803</v>
      </c>
    </row>
    <row r="126" spans="1:16" ht="66" customHeight="1" x14ac:dyDescent="0.2">
      <c r="A126" s="228">
        <v>10</v>
      </c>
      <c r="B126" s="87" t="s">
        <v>214</v>
      </c>
      <c r="C126" s="63" t="s">
        <v>63</v>
      </c>
      <c r="D126" s="526"/>
      <c r="E126" s="526"/>
      <c r="F126" s="299" t="s">
        <v>204</v>
      </c>
      <c r="G126" s="525">
        <v>29</v>
      </c>
      <c r="H126" s="528">
        <v>28</v>
      </c>
      <c r="I126" s="528" t="s">
        <v>67</v>
      </c>
      <c r="J126" s="525" t="s">
        <v>67</v>
      </c>
      <c r="K126" s="525" t="s">
        <v>67</v>
      </c>
      <c r="L126" s="526"/>
      <c r="M126" s="526"/>
      <c r="N126" s="526"/>
      <c r="O126" s="294" t="s">
        <v>803</v>
      </c>
    </row>
    <row r="127" spans="1:16" ht="69.75" customHeight="1" x14ac:dyDescent="0.2">
      <c r="A127" s="228">
        <v>11</v>
      </c>
      <c r="B127" s="87" t="s">
        <v>842</v>
      </c>
      <c r="C127" s="63" t="s">
        <v>63</v>
      </c>
      <c r="D127" s="526"/>
      <c r="E127" s="526"/>
      <c r="F127" s="299" t="s">
        <v>204</v>
      </c>
      <c r="G127" s="525" t="s">
        <v>67</v>
      </c>
      <c r="H127" s="528" t="s">
        <v>67</v>
      </c>
      <c r="I127" s="528">
        <v>22.4</v>
      </c>
      <c r="J127" s="525">
        <v>22.4</v>
      </c>
      <c r="K127" s="525">
        <v>22.5</v>
      </c>
      <c r="L127" s="529"/>
      <c r="M127" s="526"/>
      <c r="N127" s="526"/>
      <c r="O127" s="294"/>
    </row>
    <row r="128" spans="1:16" ht="63" x14ac:dyDescent="0.2">
      <c r="A128" s="228">
        <v>12</v>
      </c>
      <c r="B128" s="457" t="s">
        <v>215</v>
      </c>
      <c r="C128" s="86" t="s">
        <v>63</v>
      </c>
      <c r="D128" s="299"/>
      <c r="E128" s="86"/>
      <c r="F128" s="299" t="s">
        <v>216</v>
      </c>
      <c r="G128" s="530">
        <v>99.2</v>
      </c>
      <c r="H128" s="530">
        <v>99.5</v>
      </c>
      <c r="I128" s="530">
        <v>99.8</v>
      </c>
      <c r="J128" s="530">
        <v>99.9</v>
      </c>
      <c r="K128" s="530">
        <v>100</v>
      </c>
      <c r="L128" s="531"/>
      <c r="M128" s="86"/>
      <c r="N128" s="86"/>
      <c r="O128" s="294" t="s">
        <v>803</v>
      </c>
    </row>
    <row r="129" spans="1:15" ht="95.25" customHeight="1" x14ac:dyDescent="0.2">
      <c r="A129" s="228">
        <v>13</v>
      </c>
      <c r="B129" s="457" t="s">
        <v>125</v>
      </c>
      <c r="C129" s="86" t="s">
        <v>63</v>
      </c>
      <c r="D129" s="299"/>
      <c r="E129" s="86"/>
      <c r="F129" s="299" t="s">
        <v>216</v>
      </c>
      <c r="G129" s="530">
        <v>0.9</v>
      </c>
      <c r="H129" s="530">
        <v>1.1000000000000001</v>
      </c>
      <c r="I129" s="530">
        <v>1.6</v>
      </c>
      <c r="J129" s="530">
        <v>1.7</v>
      </c>
      <c r="K129" s="530">
        <v>1.8</v>
      </c>
      <c r="L129" s="531"/>
      <c r="M129" s="86"/>
      <c r="N129" s="86"/>
      <c r="O129" s="294" t="s">
        <v>803</v>
      </c>
    </row>
    <row r="130" spans="1:15" ht="15.6" customHeight="1" x14ac:dyDescent="0.25">
      <c r="A130" s="358"/>
      <c r="B130" s="602" t="s">
        <v>62</v>
      </c>
      <c r="C130" s="603"/>
      <c r="D130" s="603"/>
      <c r="E130" s="603"/>
      <c r="F130" s="603"/>
      <c r="G130" s="603"/>
      <c r="H130" s="603"/>
      <c r="I130" s="603"/>
      <c r="J130" s="603"/>
      <c r="K130" s="603"/>
      <c r="L130" s="604"/>
      <c r="M130" s="596"/>
      <c r="N130" s="596"/>
      <c r="O130" s="294"/>
    </row>
    <row r="131" spans="1:15" ht="25.5" customHeight="1" x14ac:dyDescent="0.2">
      <c r="A131" s="821">
        <v>1</v>
      </c>
      <c r="B131" s="825" t="s">
        <v>70</v>
      </c>
      <c r="C131" s="532" t="s">
        <v>42</v>
      </c>
      <c r="D131" s="823" t="s">
        <v>44</v>
      </c>
      <c r="E131" s="823" t="s">
        <v>167</v>
      </c>
      <c r="F131" s="823" t="s">
        <v>204</v>
      </c>
      <c r="G131" s="532">
        <v>500</v>
      </c>
      <c r="H131" s="532">
        <v>380</v>
      </c>
      <c r="I131" s="532">
        <v>330</v>
      </c>
      <c r="J131" s="532">
        <v>380</v>
      </c>
      <c r="K131" s="532">
        <v>380</v>
      </c>
      <c r="L131" s="532"/>
      <c r="M131" s="533"/>
      <c r="N131" s="533"/>
    </row>
    <row r="132" spans="1:15" ht="31.5" customHeight="1" x14ac:dyDescent="0.2">
      <c r="A132" s="821"/>
      <c r="B132" s="825"/>
      <c r="C132" s="532" t="s">
        <v>43</v>
      </c>
      <c r="D132" s="824"/>
      <c r="E132" s="824"/>
      <c r="F132" s="824"/>
      <c r="G132" s="532">
        <v>42.5</v>
      </c>
      <c r="H132" s="532">
        <v>53</v>
      </c>
      <c r="I132" s="532">
        <v>39.4</v>
      </c>
      <c r="J132" s="532">
        <v>62.2</v>
      </c>
      <c r="K132" s="532">
        <v>65.400000000000006</v>
      </c>
      <c r="L132" s="527">
        <f>SUM(G132:K132)</f>
        <v>262.5</v>
      </c>
      <c r="M132" s="527" t="s">
        <v>66</v>
      </c>
      <c r="N132" s="109" t="s">
        <v>134</v>
      </c>
    </row>
    <row r="133" spans="1:15" ht="21.75" customHeight="1" x14ac:dyDescent="0.25">
      <c r="A133" s="822">
        <v>2</v>
      </c>
      <c r="B133" s="825" t="s">
        <v>71</v>
      </c>
      <c r="C133" s="532" t="s">
        <v>42</v>
      </c>
      <c r="D133" s="823" t="s">
        <v>44</v>
      </c>
      <c r="E133" s="823" t="s">
        <v>167</v>
      </c>
      <c r="F133" s="839" t="s">
        <v>204</v>
      </c>
      <c r="G133" s="532">
        <v>3950</v>
      </c>
      <c r="H133" s="532">
        <v>3810</v>
      </c>
      <c r="I133" s="532">
        <v>3500</v>
      </c>
      <c r="J133" s="532">
        <v>4010</v>
      </c>
      <c r="K133" s="532">
        <v>4020</v>
      </c>
      <c r="L133" s="527"/>
      <c r="M133" s="534"/>
      <c r="N133" s="535"/>
    </row>
    <row r="134" spans="1:15" ht="33.75" customHeight="1" x14ac:dyDescent="0.2">
      <c r="A134" s="822"/>
      <c r="B134" s="825"/>
      <c r="C134" s="532" t="s">
        <v>43</v>
      </c>
      <c r="D134" s="824"/>
      <c r="E134" s="824"/>
      <c r="F134" s="840"/>
      <c r="G134" s="532">
        <v>249.9</v>
      </c>
      <c r="H134" s="532">
        <v>355</v>
      </c>
      <c r="I134" s="532">
        <v>401.9</v>
      </c>
      <c r="J134" s="532">
        <v>443.1</v>
      </c>
      <c r="K134" s="532">
        <v>466.8</v>
      </c>
      <c r="L134" s="527">
        <f>SUM(G134:K134)</f>
        <v>1916.7</v>
      </c>
      <c r="M134" s="527" t="s">
        <v>66</v>
      </c>
      <c r="N134" s="109" t="s">
        <v>135</v>
      </c>
    </row>
    <row r="135" spans="1:15" ht="21.75" customHeight="1" x14ac:dyDescent="0.25">
      <c r="A135" s="822">
        <v>3</v>
      </c>
      <c r="B135" s="825" t="s">
        <v>843</v>
      </c>
      <c r="C135" s="532" t="s">
        <v>38</v>
      </c>
      <c r="D135" s="823" t="s">
        <v>44</v>
      </c>
      <c r="E135" s="823" t="s">
        <v>167</v>
      </c>
      <c r="F135" s="839" t="s">
        <v>204</v>
      </c>
      <c r="G135" s="532">
        <v>400</v>
      </c>
      <c r="H135" s="532">
        <v>545</v>
      </c>
      <c r="I135" s="532">
        <v>468</v>
      </c>
      <c r="J135" s="532"/>
      <c r="K135" s="532"/>
      <c r="L135" s="527"/>
      <c r="M135" s="536"/>
      <c r="N135" s="109"/>
    </row>
    <row r="136" spans="1:15" ht="31.5" customHeight="1" x14ac:dyDescent="0.2">
      <c r="A136" s="822"/>
      <c r="B136" s="825"/>
      <c r="C136" s="532" t="s">
        <v>43</v>
      </c>
      <c r="D136" s="824"/>
      <c r="E136" s="824"/>
      <c r="F136" s="840"/>
      <c r="G136" s="532">
        <f>50.8-13.5</f>
        <v>37.299999999999997</v>
      </c>
      <c r="H136" s="532">
        <v>75</v>
      </c>
      <c r="I136" s="532">
        <v>51.8</v>
      </c>
      <c r="J136" s="532">
        <v>63.1</v>
      </c>
      <c r="K136" s="532">
        <v>57.5</v>
      </c>
      <c r="L136" s="527">
        <f>SUM(G136:K136)</f>
        <v>284.7</v>
      </c>
      <c r="M136" s="527" t="s">
        <v>66</v>
      </c>
      <c r="N136" s="109" t="s">
        <v>136</v>
      </c>
    </row>
    <row r="137" spans="1:15" ht="63" customHeight="1" x14ac:dyDescent="0.25">
      <c r="A137" s="96">
        <v>4</v>
      </c>
      <c r="B137" s="537" t="s">
        <v>72</v>
      </c>
      <c r="C137" s="532" t="s">
        <v>38</v>
      </c>
      <c r="D137" s="538" t="s">
        <v>44</v>
      </c>
      <c r="E137" s="538" t="s">
        <v>167</v>
      </c>
      <c r="F137" s="538" t="s">
        <v>204</v>
      </c>
      <c r="G137" s="532">
        <v>11000</v>
      </c>
      <c r="H137" s="532">
        <v>13407</v>
      </c>
      <c r="I137" s="532">
        <v>12000</v>
      </c>
      <c r="J137" s="532">
        <v>10850</v>
      </c>
      <c r="K137" s="532">
        <v>10850</v>
      </c>
      <c r="L137" s="532"/>
      <c r="M137" s="532"/>
      <c r="N137" s="534"/>
    </row>
    <row r="138" spans="1:15" ht="31.5" x14ac:dyDescent="0.25">
      <c r="A138" s="128">
        <v>5</v>
      </c>
      <c r="B138" s="122" t="s">
        <v>217</v>
      </c>
      <c r="C138" s="70" t="s">
        <v>63</v>
      </c>
      <c r="D138" s="61" t="s">
        <v>44</v>
      </c>
      <c r="E138" s="61" t="s">
        <v>218</v>
      </c>
      <c r="F138" s="61" t="s">
        <v>211</v>
      </c>
      <c r="G138" s="70">
        <v>88</v>
      </c>
      <c r="H138" s="70">
        <v>90</v>
      </c>
      <c r="I138" s="70">
        <v>92</v>
      </c>
      <c r="J138" s="70">
        <v>93</v>
      </c>
      <c r="K138" s="70">
        <v>94</v>
      </c>
      <c r="L138" s="70"/>
      <c r="M138" s="70"/>
      <c r="N138" s="141"/>
      <c r="O138" s="128"/>
    </row>
    <row r="139" spans="1:15" ht="47.25" x14ac:dyDescent="0.25">
      <c r="A139" s="128">
        <v>6</v>
      </c>
      <c r="B139" s="122" t="s">
        <v>219</v>
      </c>
      <c r="C139" s="70" t="s">
        <v>63</v>
      </c>
      <c r="D139" s="61" t="s">
        <v>44</v>
      </c>
      <c r="E139" s="61" t="s">
        <v>218</v>
      </c>
      <c r="F139" s="61" t="s">
        <v>211</v>
      </c>
      <c r="G139" s="70">
        <v>100</v>
      </c>
      <c r="H139" s="70">
        <v>100</v>
      </c>
      <c r="I139" s="70">
        <v>100</v>
      </c>
      <c r="J139" s="70">
        <v>100</v>
      </c>
      <c r="K139" s="70">
        <v>100</v>
      </c>
      <c r="L139" s="70"/>
      <c r="M139" s="70"/>
      <c r="N139" s="141"/>
      <c r="O139" s="128"/>
    </row>
    <row r="140" spans="1:15" ht="60.75" customHeight="1" x14ac:dyDescent="0.25">
      <c r="A140" s="128">
        <v>7</v>
      </c>
      <c r="B140" s="537" t="s">
        <v>220</v>
      </c>
      <c r="C140" s="532" t="s">
        <v>42</v>
      </c>
      <c r="D140" s="538" t="s">
        <v>44</v>
      </c>
      <c r="E140" s="538" t="s">
        <v>167</v>
      </c>
      <c r="F140" s="538" t="s">
        <v>204</v>
      </c>
      <c r="G140" s="532">
        <v>381</v>
      </c>
      <c r="H140" s="532">
        <v>420</v>
      </c>
      <c r="I140" s="532">
        <v>568</v>
      </c>
      <c r="J140" s="532">
        <v>384</v>
      </c>
      <c r="K140" s="532">
        <v>385</v>
      </c>
      <c r="L140" s="532"/>
      <c r="M140" s="532"/>
      <c r="N140" s="534"/>
    </row>
    <row r="141" spans="1:15" ht="65.25" customHeight="1" x14ac:dyDescent="0.2">
      <c r="A141" s="128">
        <v>8</v>
      </c>
      <c r="B141" s="537" t="s">
        <v>45</v>
      </c>
      <c r="C141" s="532" t="s">
        <v>42</v>
      </c>
      <c r="D141" s="532" t="s">
        <v>44</v>
      </c>
      <c r="E141" s="532" t="s">
        <v>167</v>
      </c>
      <c r="F141" s="538" t="s">
        <v>204</v>
      </c>
      <c r="G141" s="821" t="s">
        <v>69</v>
      </c>
      <c r="H141" s="821"/>
      <c r="I141" s="821"/>
      <c r="J141" s="821"/>
      <c r="K141" s="821"/>
      <c r="L141" s="539"/>
      <c r="M141" s="539"/>
      <c r="N141" s="539"/>
    </row>
    <row r="142" spans="1:15" ht="78.75" x14ac:dyDescent="0.2">
      <c r="A142" s="128">
        <v>9</v>
      </c>
      <c r="B142" s="537" t="s">
        <v>221</v>
      </c>
      <c r="C142" s="532" t="s">
        <v>63</v>
      </c>
      <c r="D142" s="532" t="s">
        <v>44</v>
      </c>
      <c r="E142" s="532" t="s">
        <v>167</v>
      </c>
      <c r="F142" s="538" t="s">
        <v>204</v>
      </c>
      <c r="G142" s="532">
        <v>100</v>
      </c>
      <c r="H142" s="532">
        <v>100</v>
      </c>
      <c r="I142" s="532">
        <v>100</v>
      </c>
      <c r="J142" s="532">
        <v>100</v>
      </c>
      <c r="K142" s="532">
        <v>100</v>
      </c>
      <c r="L142" s="532"/>
      <c r="M142" s="532"/>
      <c r="N142" s="539"/>
    </row>
    <row r="143" spans="1:15" ht="60.75" customHeight="1" x14ac:dyDescent="0.2">
      <c r="A143" s="70">
        <v>10</v>
      </c>
      <c r="B143" s="540" t="s">
        <v>222</v>
      </c>
      <c r="C143" s="538" t="s">
        <v>73</v>
      </c>
      <c r="D143" s="538" t="s">
        <v>44</v>
      </c>
      <c r="E143" s="532" t="s">
        <v>167</v>
      </c>
      <c r="F143" s="538" t="s">
        <v>204</v>
      </c>
      <c r="G143" s="541">
        <v>5793</v>
      </c>
      <c r="H143" s="541">
        <v>5815</v>
      </c>
      <c r="I143" s="541">
        <v>5905</v>
      </c>
      <c r="J143" s="541">
        <v>5930</v>
      </c>
      <c r="K143" s="541">
        <v>5955</v>
      </c>
      <c r="L143" s="538"/>
      <c r="M143" s="532"/>
      <c r="N143" s="538"/>
    </row>
    <row r="144" spans="1:15" ht="63" customHeight="1" x14ac:dyDescent="0.2">
      <c r="A144" s="128">
        <v>11</v>
      </c>
      <c r="B144" s="540" t="s">
        <v>223</v>
      </c>
      <c r="C144" s="538" t="s">
        <v>73</v>
      </c>
      <c r="D144" s="538" t="s">
        <v>44</v>
      </c>
      <c r="E144" s="532" t="s">
        <v>167</v>
      </c>
      <c r="F144" s="538" t="s">
        <v>204</v>
      </c>
      <c r="G144" s="541">
        <v>53</v>
      </c>
      <c r="H144" s="541">
        <v>65</v>
      </c>
      <c r="I144" s="541">
        <v>95</v>
      </c>
      <c r="J144" s="541">
        <v>100</v>
      </c>
      <c r="K144" s="541">
        <v>105</v>
      </c>
      <c r="L144" s="538"/>
      <c r="M144" s="538"/>
      <c r="N144" s="538"/>
    </row>
    <row r="145" spans="1:16" ht="30.75" customHeight="1" x14ac:dyDescent="0.2">
      <c r="A145" s="155"/>
      <c r="B145" s="154" t="s">
        <v>29</v>
      </c>
      <c r="C145" s="628" t="s">
        <v>43</v>
      </c>
      <c r="D145" s="155"/>
      <c r="E145" s="155"/>
      <c r="F145" s="155"/>
      <c r="G145" s="47">
        <f>G147+G148+G149</f>
        <v>329.7</v>
      </c>
      <c r="H145" s="47">
        <f t="shared" ref="H145:K145" si="7">H147+H148+H149</f>
        <v>483</v>
      </c>
      <c r="I145" s="47">
        <f t="shared" si="7"/>
        <v>493.09999999999997</v>
      </c>
      <c r="J145" s="47">
        <f t="shared" si="7"/>
        <v>568.4</v>
      </c>
      <c r="K145" s="47">
        <f t="shared" si="7"/>
        <v>589.70000000000005</v>
      </c>
      <c r="L145" s="368">
        <f>G145+H145+I145+J145+K145</f>
        <v>2463.8999999999996</v>
      </c>
      <c r="M145" s="37"/>
      <c r="N145" s="37"/>
      <c r="O145" s="127"/>
      <c r="P145" s="161">
        <v>1</v>
      </c>
    </row>
    <row r="146" spans="1:16" ht="18.75" x14ac:dyDescent="0.25">
      <c r="A146" s="12"/>
      <c r="B146" s="609" t="s">
        <v>51</v>
      </c>
      <c r="C146" s="610"/>
      <c r="D146" s="421"/>
      <c r="E146" s="421"/>
      <c r="F146" s="421"/>
      <c r="G146" s="422"/>
      <c r="H146" s="422"/>
      <c r="I146" s="422"/>
      <c r="J146" s="422"/>
      <c r="K146" s="422"/>
      <c r="L146" s="423"/>
      <c r="M146" s="608"/>
      <c r="N146" s="608"/>
      <c r="O146" s="215"/>
    </row>
    <row r="147" spans="1:16" ht="30.75" customHeight="1" x14ac:dyDescent="0.2">
      <c r="A147" s="8"/>
      <c r="B147" s="6" t="s">
        <v>13</v>
      </c>
      <c r="C147" s="615" t="s">
        <v>43</v>
      </c>
      <c r="D147" s="8"/>
      <c r="E147" s="8"/>
      <c r="F147" s="8"/>
      <c r="G147" s="44">
        <v>0</v>
      </c>
      <c r="H147" s="44">
        <v>0</v>
      </c>
      <c r="I147" s="44">
        <v>0</v>
      </c>
      <c r="J147" s="44">
        <v>0</v>
      </c>
      <c r="K147" s="44">
        <v>0</v>
      </c>
      <c r="L147" s="33">
        <f>G147+H147+I147+J147+K147</f>
        <v>0</v>
      </c>
      <c r="M147" s="36"/>
      <c r="N147" s="36"/>
      <c r="O147" s="127"/>
      <c r="P147" s="161">
        <v>1</v>
      </c>
    </row>
    <row r="148" spans="1:16" ht="30.75" customHeight="1" x14ac:dyDescent="0.2">
      <c r="A148" s="8"/>
      <c r="B148" s="6" t="s">
        <v>52</v>
      </c>
      <c r="C148" s="615" t="s">
        <v>43</v>
      </c>
      <c r="D148" s="8"/>
      <c r="E148" s="8"/>
      <c r="F148" s="8"/>
      <c r="G148" s="44">
        <f>G132+G134+G136</f>
        <v>329.7</v>
      </c>
      <c r="H148" s="44">
        <f>H132+H134+H136</f>
        <v>483</v>
      </c>
      <c r="I148" s="44">
        <f>I132+I134+I136</f>
        <v>493.09999999999997</v>
      </c>
      <c r="J148" s="44">
        <f>J132+J134+J136</f>
        <v>568.4</v>
      </c>
      <c r="K148" s="44">
        <f>K132+K134+K136</f>
        <v>589.70000000000005</v>
      </c>
      <c r="L148" s="33">
        <f>G148+H148+I148+J148+K148</f>
        <v>2463.8999999999996</v>
      </c>
      <c r="M148" s="36"/>
      <c r="N148" s="36"/>
      <c r="O148" s="127"/>
      <c r="P148" s="161">
        <v>1</v>
      </c>
    </row>
    <row r="149" spans="1:16" ht="30.75" customHeight="1" x14ac:dyDescent="0.2">
      <c r="A149" s="8"/>
      <c r="B149" s="6" t="s">
        <v>53</v>
      </c>
      <c r="C149" s="615" t="s">
        <v>43</v>
      </c>
      <c r="D149" s="8"/>
      <c r="E149" s="8"/>
      <c r="F149" s="8"/>
      <c r="G149" s="44">
        <v>0</v>
      </c>
      <c r="H149" s="44">
        <v>0</v>
      </c>
      <c r="I149" s="44">
        <v>0</v>
      </c>
      <c r="J149" s="44">
        <v>0</v>
      </c>
      <c r="K149" s="44">
        <v>0</v>
      </c>
      <c r="L149" s="33">
        <f>G149+H149+I149+J149+K149</f>
        <v>0</v>
      </c>
      <c r="M149" s="36"/>
      <c r="N149" s="36"/>
      <c r="O149" s="127"/>
      <c r="P149" s="161">
        <v>1</v>
      </c>
    </row>
    <row r="150" spans="1:16" ht="15.75" customHeight="1" x14ac:dyDescent="0.25">
      <c r="A150" s="41"/>
      <c r="B150" s="832" t="s">
        <v>611</v>
      </c>
      <c r="C150" s="833"/>
      <c r="D150" s="833"/>
      <c r="E150" s="833"/>
      <c r="F150" s="833"/>
      <c r="G150" s="833"/>
      <c r="H150" s="833"/>
      <c r="I150" s="833"/>
      <c r="J150" s="833"/>
      <c r="K150" s="833"/>
      <c r="L150" s="833"/>
      <c r="M150" s="35"/>
      <c r="N150" s="35"/>
      <c r="O150" s="294"/>
    </row>
    <row r="151" spans="1:16" x14ac:dyDescent="0.2">
      <c r="A151" s="41"/>
      <c r="B151" s="365" t="s">
        <v>108</v>
      </c>
      <c r="C151" s="366"/>
      <c r="D151" s="366"/>
      <c r="E151" s="366"/>
      <c r="F151" s="366"/>
      <c r="G151" s="366"/>
      <c r="H151" s="366"/>
      <c r="I151" s="366"/>
      <c r="J151" s="366"/>
      <c r="K151" s="366"/>
      <c r="L151" s="367"/>
      <c r="M151" s="35"/>
      <c r="N151" s="35"/>
      <c r="O151" s="398"/>
    </row>
    <row r="152" spans="1:16" ht="31.5" x14ac:dyDescent="0.2">
      <c r="A152" s="239">
        <v>1</v>
      </c>
      <c r="B152" s="64" t="s">
        <v>126</v>
      </c>
      <c r="C152" s="129" t="s">
        <v>73</v>
      </c>
      <c r="D152" s="129"/>
      <c r="E152" s="129"/>
      <c r="F152" s="542" t="s">
        <v>105</v>
      </c>
      <c r="G152" s="63"/>
      <c r="H152" s="63"/>
      <c r="I152" s="63"/>
      <c r="J152" s="63"/>
      <c r="K152" s="63"/>
      <c r="L152" s="66"/>
      <c r="M152" s="215"/>
      <c r="N152" s="215"/>
      <c r="O152" s="239" t="s">
        <v>804</v>
      </c>
    </row>
    <row r="153" spans="1:16" x14ac:dyDescent="0.2">
      <c r="A153" s="128"/>
      <c r="B153" s="64" t="s">
        <v>109</v>
      </c>
      <c r="C153" s="543"/>
      <c r="D153" s="543"/>
      <c r="E153" s="543"/>
      <c r="F153" s="544"/>
      <c r="G153" s="63">
        <v>380</v>
      </c>
      <c r="H153" s="63">
        <v>384</v>
      </c>
      <c r="I153" s="63">
        <v>388</v>
      </c>
      <c r="J153" s="63">
        <v>392</v>
      </c>
      <c r="K153" s="63">
        <v>397</v>
      </c>
      <c r="L153" s="66"/>
      <c r="M153" s="215"/>
      <c r="N153" s="215"/>
      <c r="O153" s="128" t="s">
        <v>805</v>
      </c>
    </row>
    <row r="154" spans="1:16" x14ac:dyDescent="0.2">
      <c r="A154" s="128"/>
      <c r="B154" s="64" t="s">
        <v>110</v>
      </c>
      <c r="C154" s="543"/>
      <c r="D154" s="543"/>
      <c r="E154" s="543"/>
      <c r="F154" s="544"/>
      <c r="G154" s="63">
        <v>128</v>
      </c>
      <c r="H154" s="63">
        <v>129</v>
      </c>
      <c r="I154" s="63">
        <v>131</v>
      </c>
      <c r="J154" s="63">
        <v>132</v>
      </c>
      <c r="K154" s="63">
        <v>134</v>
      </c>
      <c r="L154" s="66"/>
      <c r="M154" s="215"/>
      <c r="N154" s="215"/>
      <c r="O154" s="128" t="s">
        <v>806</v>
      </c>
    </row>
    <row r="155" spans="1:16" x14ac:dyDescent="0.2">
      <c r="A155" s="128"/>
      <c r="B155" s="64" t="s">
        <v>180</v>
      </c>
      <c r="C155" s="543"/>
      <c r="D155" s="543"/>
      <c r="E155" s="543"/>
      <c r="F155" s="544"/>
      <c r="G155" s="63">
        <v>59</v>
      </c>
      <c r="H155" s="63">
        <v>60</v>
      </c>
      <c r="I155" s="63">
        <v>61</v>
      </c>
      <c r="J155" s="63">
        <v>62</v>
      </c>
      <c r="K155" s="63">
        <v>63</v>
      </c>
      <c r="L155" s="66"/>
      <c r="M155" s="215"/>
      <c r="N155" s="215"/>
      <c r="O155" s="128" t="s">
        <v>807</v>
      </c>
    </row>
    <row r="156" spans="1:16" x14ac:dyDescent="0.25">
      <c r="A156" s="128"/>
      <c r="B156" s="64" t="s">
        <v>111</v>
      </c>
      <c r="C156" s="543"/>
      <c r="D156" s="543"/>
      <c r="E156" s="543"/>
      <c r="F156" s="544"/>
      <c r="G156" s="63">
        <v>278</v>
      </c>
      <c r="H156" s="63">
        <v>281</v>
      </c>
      <c r="I156" s="63">
        <v>285</v>
      </c>
      <c r="J156" s="63">
        <v>289</v>
      </c>
      <c r="K156" s="63">
        <v>293</v>
      </c>
      <c r="L156" s="131"/>
      <c r="M156" s="215"/>
      <c r="N156" s="215"/>
      <c r="O156" s="128" t="s">
        <v>808</v>
      </c>
    </row>
    <row r="157" spans="1:16" ht="18.600000000000001" customHeight="1" x14ac:dyDescent="0.25">
      <c r="A157" s="358"/>
      <c r="B157" s="602" t="s">
        <v>62</v>
      </c>
      <c r="C157" s="603"/>
      <c r="D157" s="603"/>
      <c r="E157" s="603"/>
      <c r="F157" s="603"/>
      <c r="G157" s="603"/>
      <c r="H157" s="603"/>
      <c r="I157" s="603"/>
      <c r="J157" s="603"/>
      <c r="K157" s="603"/>
      <c r="L157" s="604"/>
      <c r="M157" s="596"/>
      <c r="N157" s="596"/>
      <c r="O157" s="397"/>
    </row>
    <row r="158" spans="1:16" ht="15.75" customHeight="1" x14ac:dyDescent="0.2">
      <c r="A158" s="841">
        <v>1</v>
      </c>
      <c r="B158" s="843" t="s">
        <v>665</v>
      </c>
      <c r="C158" s="807" t="s">
        <v>43</v>
      </c>
      <c r="D158" s="807" t="s">
        <v>75</v>
      </c>
      <c r="E158" s="845" t="s">
        <v>167</v>
      </c>
      <c r="F158" s="807" t="s">
        <v>105</v>
      </c>
      <c r="G158" s="99">
        <v>287.39999999999998</v>
      </c>
      <c r="I158" s="124"/>
      <c r="J158" s="809" t="s">
        <v>179</v>
      </c>
      <c r="K158" s="810"/>
      <c r="L158" s="74">
        <f>G158</f>
        <v>287.39999999999998</v>
      </c>
      <c r="M158" s="91" t="s">
        <v>65</v>
      </c>
      <c r="N158" s="850" t="s">
        <v>667</v>
      </c>
    </row>
    <row r="159" spans="1:16" x14ac:dyDescent="0.2">
      <c r="A159" s="842"/>
      <c r="B159" s="844"/>
      <c r="C159" s="808"/>
      <c r="D159" s="808"/>
      <c r="E159" s="846"/>
      <c r="F159" s="808"/>
      <c r="G159" s="99">
        <v>100</v>
      </c>
      <c r="H159" s="151">
        <v>126.9</v>
      </c>
      <c r="I159" s="99">
        <v>82.6</v>
      </c>
      <c r="J159" s="811"/>
      <c r="K159" s="812"/>
      <c r="L159" s="74">
        <f>G159+H159+I159</f>
        <v>309.5</v>
      </c>
      <c r="M159" s="91" t="s">
        <v>66</v>
      </c>
      <c r="N159" s="851"/>
    </row>
    <row r="160" spans="1:16" ht="47.25" x14ac:dyDescent="0.2">
      <c r="A160" s="545">
        <v>2</v>
      </c>
      <c r="B160" s="546" t="s">
        <v>83</v>
      </c>
      <c r="C160" s="545" t="s">
        <v>79</v>
      </c>
      <c r="D160" s="545" t="s">
        <v>75</v>
      </c>
      <c r="E160" s="128" t="s">
        <v>167</v>
      </c>
      <c r="F160" s="545" t="s">
        <v>105</v>
      </c>
      <c r="G160" s="70">
        <v>202.9</v>
      </c>
      <c r="H160" s="70">
        <v>140.80000000000001</v>
      </c>
      <c r="I160" s="70">
        <v>95.3</v>
      </c>
      <c r="J160" s="70">
        <v>60</v>
      </c>
      <c r="K160" s="70">
        <v>60</v>
      </c>
      <c r="L160" s="74">
        <f>K160+J160+I160+H160+G160</f>
        <v>559</v>
      </c>
      <c r="M160" s="239" t="s">
        <v>66</v>
      </c>
      <c r="N160" s="128">
        <v>273005000</v>
      </c>
    </row>
    <row r="161" spans="1:16" ht="85.5" customHeight="1" x14ac:dyDescent="0.2">
      <c r="A161" s="545">
        <v>3</v>
      </c>
      <c r="B161" s="547" t="s">
        <v>84</v>
      </c>
      <c r="C161" s="548" t="s">
        <v>79</v>
      </c>
      <c r="D161" s="548" t="s">
        <v>75</v>
      </c>
      <c r="E161" s="549" t="s">
        <v>167</v>
      </c>
      <c r="F161" s="548" t="s">
        <v>105</v>
      </c>
      <c r="G161" s="99">
        <v>109</v>
      </c>
      <c r="H161" s="99">
        <v>104.7</v>
      </c>
      <c r="I161" s="150">
        <v>103</v>
      </c>
      <c r="J161" s="767" t="s">
        <v>179</v>
      </c>
      <c r="K161" s="769"/>
      <c r="L161" s="74">
        <f>G161+H161+I161</f>
        <v>316.7</v>
      </c>
      <c r="M161" s="91" t="s">
        <v>66</v>
      </c>
      <c r="N161" s="550" t="s">
        <v>966</v>
      </c>
    </row>
    <row r="162" spans="1:16" ht="51.6" customHeight="1" x14ac:dyDescent="0.2">
      <c r="A162" s="545">
        <v>4</v>
      </c>
      <c r="B162" s="551" t="s">
        <v>85</v>
      </c>
      <c r="C162" s="548" t="s">
        <v>79</v>
      </c>
      <c r="D162" s="548" t="s">
        <v>75</v>
      </c>
      <c r="E162" s="549" t="s">
        <v>167</v>
      </c>
      <c r="F162" s="548" t="s">
        <v>105</v>
      </c>
      <c r="G162" s="99">
        <v>8.1999999999999993</v>
      </c>
      <c r="H162" s="99">
        <v>9.1</v>
      </c>
      <c r="I162" s="99">
        <v>9.3000000000000007</v>
      </c>
      <c r="J162" s="99">
        <v>9.8000000000000007</v>
      </c>
      <c r="K162" s="99">
        <v>10.3</v>
      </c>
      <c r="L162" s="85">
        <f>G162+H162+I162+J162+K162</f>
        <v>46.7</v>
      </c>
      <c r="M162" s="91" t="s">
        <v>66</v>
      </c>
      <c r="N162" s="549">
        <v>273005000</v>
      </c>
    </row>
    <row r="163" spans="1:16" ht="51" customHeight="1" x14ac:dyDescent="0.2">
      <c r="A163" s="545">
        <v>5</v>
      </c>
      <c r="B163" s="551" t="s">
        <v>181</v>
      </c>
      <c r="C163" s="548" t="s">
        <v>86</v>
      </c>
      <c r="D163" s="548" t="s">
        <v>75</v>
      </c>
      <c r="E163" s="549" t="s">
        <v>167</v>
      </c>
      <c r="F163" s="548" t="s">
        <v>105</v>
      </c>
      <c r="G163" s="99">
        <v>1.8</v>
      </c>
      <c r="H163" s="99">
        <v>1.9</v>
      </c>
      <c r="I163" s="99">
        <v>2</v>
      </c>
      <c r="J163" s="99">
        <v>2.1</v>
      </c>
      <c r="K163" s="99">
        <v>2.2000000000000002</v>
      </c>
      <c r="L163" s="85"/>
      <c r="M163" s="549"/>
      <c r="N163" s="549"/>
    </row>
    <row r="164" spans="1:16" ht="51" customHeight="1" x14ac:dyDescent="0.2">
      <c r="A164" s="545">
        <v>6</v>
      </c>
      <c r="B164" s="551" t="s">
        <v>182</v>
      </c>
      <c r="C164" s="552" t="s">
        <v>87</v>
      </c>
      <c r="D164" s="548" t="s">
        <v>75</v>
      </c>
      <c r="E164" s="549" t="s">
        <v>167</v>
      </c>
      <c r="F164" s="548" t="s">
        <v>105</v>
      </c>
      <c r="G164" s="99">
        <v>125</v>
      </c>
      <c r="H164" s="99">
        <v>150</v>
      </c>
      <c r="I164" s="99">
        <v>150</v>
      </c>
      <c r="J164" s="99">
        <v>150</v>
      </c>
      <c r="K164" s="99">
        <v>150</v>
      </c>
      <c r="L164" s="85"/>
      <c r="M164" s="549"/>
      <c r="N164" s="549"/>
    </row>
    <row r="165" spans="1:16" ht="51" customHeight="1" x14ac:dyDescent="0.2">
      <c r="A165" s="545">
        <v>7</v>
      </c>
      <c r="B165" s="551" t="s">
        <v>88</v>
      </c>
      <c r="C165" s="553" t="s">
        <v>79</v>
      </c>
      <c r="D165" s="548" t="s">
        <v>75</v>
      </c>
      <c r="E165" s="549" t="s">
        <v>167</v>
      </c>
      <c r="F165" s="548" t="s">
        <v>105</v>
      </c>
      <c r="G165" s="549">
        <v>0.4</v>
      </c>
      <c r="H165" s="99">
        <v>0.5</v>
      </c>
      <c r="I165" s="99">
        <v>0.5</v>
      </c>
      <c r="J165" s="99">
        <v>0.5</v>
      </c>
      <c r="K165" s="99">
        <v>0.5</v>
      </c>
      <c r="L165" s="85">
        <f t="shared" ref="L165" si="8">G165+H165+I165+J165+K165</f>
        <v>2.4</v>
      </c>
      <c r="M165" s="91" t="s">
        <v>66</v>
      </c>
      <c r="N165" s="550" t="s">
        <v>666</v>
      </c>
    </row>
    <row r="166" spans="1:16" ht="30.75" customHeight="1" x14ac:dyDescent="0.2">
      <c r="A166" s="155"/>
      <c r="B166" s="629" t="s">
        <v>29</v>
      </c>
      <c r="C166" s="52" t="s">
        <v>43</v>
      </c>
      <c r="D166" s="587"/>
      <c r="E166" s="587"/>
      <c r="F166" s="587"/>
      <c r="G166" s="630">
        <f>G168+G169+G170</f>
        <v>707.89999999999986</v>
      </c>
      <c r="H166" s="630">
        <f t="shared" ref="H166:K166" si="9">H168+H169+H170</f>
        <v>382.00000000000006</v>
      </c>
      <c r="I166" s="630">
        <f t="shared" si="9"/>
        <v>290.7</v>
      </c>
      <c r="J166" s="630">
        <f t="shared" si="9"/>
        <v>70.3</v>
      </c>
      <c r="K166" s="630">
        <f t="shared" si="9"/>
        <v>70.8</v>
      </c>
      <c r="L166" s="631">
        <f>G166+H166+I166+J166+K166</f>
        <v>1521.6999999999998</v>
      </c>
      <c r="M166" s="37"/>
      <c r="N166" s="37"/>
      <c r="O166" s="554"/>
      <c r="P166" s="161">
        <v>1</v>
      </c>
    </row>
    <row r="167" spans="1:16" ht="18.75" x14ac:dyDescent="0.25">
      <c r="A167" s="12"/>
      <c r="B167" s="609" t="s">
        <v>51</v>
      </c>
      <c r="C167" s="610"/>
      <c r="D167" s="421"/>
      <c r="E167" s="421"/>
      <c r="F167" s="421"/>
      <c r="G167" s="422"/>
      <c r="H167" s="422"/>
      <c r="I167" s="422"/>
      <c r="J167" s="422"/>
      <c r="K167" s="422"/>
      <c r="L167" s="423"/>
      <c r="M167" s="608"/>
      <c r="N167" s="608"/>
      <c r="O167" s="215"/>
    </row>
    <row r="168" spans="1:16" ht="30.75" customHeight="1" x14ac:dyDescent="0.2">
      <c r="A168" s="8"/>
      <c r="B168" s="21" t="s">
        <v>13</v>
      </c>
      <c r="C168" s="10" t="s">
        <v>43</v>
      </c>
      <c r="D168" s="22"/>
      <c r="E168" s="22"/>
      <c r="F168" s="22"/>
      <c r="G168" s="32">
        <f>G158</f>
        <v>287.39999999999998</v>
      </c>
      <c r="H168" s="32">
        <f t="shared" ref="H168:I168" si="10">H158</f>
        <v>0</v>
      </c>
      <c r="I168" s="32">
        <f t="shared" si="10"/>
        <v>0</v>
      </c>
      <c r="J168" s="32">
        <v>0</v>
      </c>
      <c r="K168" s="32">
        <v>0</v>
      </c>
      <c r="L168" s="34">
        <f t="shared" ref="L168:L170" si="11">G168+H168+I168+J168+K168</f>
        <v>287.39999999999998</v>
      </c>
      <c r="M168" s="36"/>
      <c r="N168" s="36"/>
      <c r="O168" s="554"/>
      <c r="P168" s="161">
        <v>1</v>
      </c>
    </row>
    <row r="169" spans="1:16" ht="30.75" customHeight="1" x14ac:dyDescent="0.2">
      <c r="A169" s="8"/>
      <c r="B169" s="21" t="s">
        <v>52</v>
      </c>
      <c r="C169" s="10" t="s">
        <v>43</v>
      </c>
      <c r="D169" s="22"/>
      <c r="E169" s="22"/>
      <c r="F169" s="22"/>
      <c r="G169" s="32">
        <f>G159+G160+G161+G162+G165</f>
        <v>420.49999999999994</v>
      </c>
      <c r="H169" s="32">
        <f t="shared" ref="H169:I169" si="12">H159+H160+H161+H162+H165</f>
        <v>382.00000000000006</v>
      </c>
      <c r="I169" s="32">
        <f t="shared" si="12"/>
        <v>290.7</v>
      </c>
      <c r="J169" s="32">
        <f>J159+J160+J162+J165</f>
        <v>70.3</v>
      </c>
      <c r="K169" s="32">
        <f>K159+K160+K162+K165</f>
        <v>70.8</v>
      </c>
      <c r="L169" s="34">
        <f>G169+H169+I169+J169+K169</f>
        <v>1234.3</v>
      </c>
      <c r="M169" s="36"/>
      <c r="N169" s="36"/>
      <c r="O169" s="554"/>
      <c r="P169" s="161">
        <v>1</v>
      </c>
    </row>
    <row r="170" spans="1:16" ht="30.75" customHeight="1" x14ac:dyDescent="0.2">
      <c r="A170" s="8"/>
      <c r="B170" s="21" t="s">
        <v>53</v>
      </c>
      <c r="C170" s="10" t="s">
        <v>43</v>
      </c>
      <c r="D170" s="22"/>
      <c r="E170" s="22"/>
      <c r="F170" s="22"/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4">
        <f t="shared" si="11"/>
        <v>0</v>
      </c>
      <c r="M170" s="36"/>
      <c r="N170" s="36"/>
      <c r="O170" s="554"/>
      <c r="P170" s="161">
        <v>1</v>
      </c>
    </row>
    <row r="171" spans="1:16" ht="15.75" customHeight="1" x14ac:dyDescent="0.2">
      <c r="A171" s="41"/>
      <c r="B171" s="813" t="s">
        <v>612</v>
      </c>
      <c r="C171" s="814"/>
      <c r="D171" s="814"/>
      <c r="E171" s="814"/>
      <c r="F171" s="814"/>
      <c r="G171" s="814"/>
      <c r="H171" s="814"/>
      <c r="I171" s="814"/>
      <c r="J171" s="814"/>
      <c r="K171" s="814"/>
      <c r="L171" s="814"/>
      <c r="M171" s="37"/>
      <c r="N171" s="37"/>
      <c r="O171" s="294"/>
    </row>
    <row r="172" spans="1:16" x14ac:dyDescent="0.2">
      <c r="A172" s="41"/>
      <c r="B172" s="365" t="s">
        <v>108</v>
      </c>
      <c r="C172" s="366"/>
      <c r="D172" s="366"/>
      <c r="E172" s="366"/>
      <c r="F172" s="366"/>
      <c r="G172" s="366"/>
      <c r="H172" s="366"/>
      <c r="I172" s="366"/>
      <c r="J172" s="366"/>
      <c r="K172" s="366"/>
      <c r="L172" s="367"/>
      <c r="M172" s="35"/>
      <c r="N172" s="35"/>
      <c r="O172" s="398"/>
    </row>
    <row r="173" spans="1:16" ht="31.5" x14ac:dyDescent="0.2">
      <c r="A173" s="555">
        <v>1</v>
      </c>
      <c r="B173" s="556" t="s">
        <v>157</v>
      </c>
      <c r="C173" s="557" t="s">
        <v>63</v>
      </c>
      <c r="D173" s="558"/>
      <c r="E173" s="559"/>
      <c r="F173" s="560" t="s">
        <v>97</v>
      </c>
      <c r="G173" s="561">
        <v>30</v>
      </c>
      <c r="H173" s="561">
        <v>30</v>
      </c>
      <c r="I173" s="561">
        <v>31</v>
      </c>
      <c r="J173" s="561">
        <v>31.2</v>
      </c>
      <c r="K173" s="561">
        <v>31.4</v>
      </c>
      <c r="L173" s="562"/>
      <c r="M173" s="563"/>
      <c r="N173" s="563"/>
      <c r="O173" s="555" t="s">
        <v>803</v>
      </c>
    </row>
    <row r="174" spans="1:16" ht="111.75" customHeight="1" x14ac:dyDescent="0.2">
      <c r="A174" s="555">
        <v>2</v>
      </c>
      <c r="B174" s="556" t="s">
        <v>159</v>
      </c>
      <c r="C174" s="557" t="s">
        <v>63</v>
      </c>
      <c r="D174" s="558"/>
      <c r="E174" s="559"/>
      <c r="F174" s="560" t="s">
        <v>97</v>
      </c>
      <c r="G174" s="63">
        <v>25</v>
      </c>
      <c r="H174" s="63">
        <v>25.1</v>
      </c>
      <c r="I174" s="63">
        <v>25.2</v>
      </c>
      <c r="J174" s="63">
        <v>25.3</v>
      </c>
      <c r="K174" s="63">
        <v>25.4</v>
      </c>
      <c r="L174" s="564"/>
      <c r="M174" s="563"/>
      <c r="N174" s="563"/>
      <c r="O174" s="555" t="s">
        <v>803</v>
      </c>
    </row>
    <row r="175" spans="1:16" x14ac:dyDescent="0.2">
      <c r="A175" s="358"/>
      <c r="B175" s="406" t="s">
        <v>62</v>
      </c>
      <c r="C175" s="407"/>
      <c r="D175" s="407"/>
      <c r="E175" s="407"/>
      <c r="F175" s="407"/>
      <c r="G175" s="407"/>
      <c r="H175" s="407"/>
      <c r="I175" s="407"/>
      <c r="J175" s="407"/>
      <c r="K175" s="407"/>
      <c r="L175" s="408"/>
      <c r="M175" s="596"/>
      <c r="N175" s="596"/>
      <c r="O175" s="397"/>
    </row>
    <row r="176" spans="1:16" ht="47.25" x14ac:dyDescent="0.2">
      <c r="A176" s="565">
        <v>1</v>
      </c>
      <c r="B176" s="566" t="s">
        <v>892</v>
      </c>
      <c r="C176" s="567" t="s">
        <v>23</v>
      </c>
      <c r="D176" s="568" t="s">
        <v>158</v>
      </c>
      <c r="E176" s="567" t="s">
        <v>160</v>
      </c>
      <c r="F176" s="567" t="s">
        <v>97</v>
      </c>
      <c r="G176" s="567">
        <v>3.1</v>
      </c>
      <c r="H176" s="567">
        <v>3.3</v>
      </c>
      <c r="I176" s="567">
        <v>2.4700000000000002</v>
      </c>
      <c r="J176" s="567">
        <v>3.8</v>
      </c>
      <c r="K176" s="567">
        <v>4</v>
      </c>
      <c r="L176" s="560">
        <f>SUM(G176:K176)</f>
        <v>16.670000000000002</v>
      </c>
      <c r="M176" s="345" t="s">
        <v>66</v>
      </c>
      <c r="N176" s="569" t="s">
        <v>148</v>
      </c>
      <c r="O176" s="565"/>
    </row>
    <row r="177" spans="1:16" ht="47.25" x14ac:dyDescent="0.2">
      <c r="A177" s="565">
        <v>2</v>
      </c>
      <c r="B177" s="566" t="s">
        <v>930</v>
      </c>
      <c r="C177" s="567" t="s">
        <v>24</v>
      </c>
      <c r="D177" s="568" t="s">
        <v>158</v>
      </c>
      <c r="E177" s="567" t="s">
        <v>160</v>
      </c>
      <c r="F177" s="567" t="s">
        <v>97</v>
      </c>
      <c r="G177" s="567">
        <v>7.3</v>
      </c>
      <c r="H177" s="567">
        <v>9.4</v>
      </c>
      <c r="I177" s="567">
        <v>8.6</v>
      </c>
      <c r="J177" s="567">
        <v>9.8000000000000007</v>
      </c>
      <c r="K177" s="567">
        <v>10</v>
      </c>
      <c r="L177" s="560">
        <f t="shared" ref="L177:L182" si="13">SUM(G177:K177)</f>
        <v>45.099999999999994</v>
      </c>
      <c r="M177" s="345" t="s">
        <v>66</v>
      </c>
      <c r="N177" s="569" t="s">
        <v>149</v>
      </c>
      <c r="O177" s="565"/>
    </row>
    <row r="178" spans="1:16" ht="31.5" x14ac:dyDescent="0.2">
      <c r="A178" s="565">
        <v>3</v>
      </c>
      <c r="B178" s="566" t="s">
        <v>89</v>
      </c>
      <c r="C178" s="567" t="s">
        <v>25</v>
      </c>
      <c r="D178" s="568" t="s">
        <v>158</v>
      </c>
      <c r="E178" s="567" t="s">
        <v>160</v>
      </c>
      <c r="F178" s="567" t="s">
        <v>97</v>
      </c>
      <c r="G178" s="567">
        <v>0.19</v>
      </c>
      <c r="H178" s="567">
        <v>0.32</v>
      </c>
      <c r="I178" s="567">
        <v>0.61</v>
      </c>
      <c r="J178" s="567">
        <v>0.8</v>
      </c>
      <c r="K178" s="567">
        <v>0.9</v>
      </c>
      <c r="L178" s="560">
        <f t="shared" si="13"/>
        <v>2.8200000000000003</v>
      </c>
      <c r="M178" s="345" t="s">
        <v>66</v>
      </c>
      <c r="N178" s="569" t="s">
        <v>149</v>
      </c>
      <c r="O178" s="565"/>
    </row>
    <row r="179" spans="1:16" ht="47.25" x14ac:dyDescent="0.2">
      <c r="A179" s="565">
        <v>4</v>
      </c>
      <c r="B179" s="566" t="s">
        <v>931</v>
      </c>
      <c r="C179" s="567" t="s">
        <v>25</v>
      </c>
      <c r="D179" s="568" t="s">
        <v>158</v>
      </c>
      <c r="E179" s="567" t="s">
        <v>160</v>
      </c>
      <c r="F179" s="567" t="s">
        <v>97</v>
      </c>
      <c r="G179" s="836" t="s">
        <v>40</v>
      </c>
      <c r="H179" s="837"/>
      <c r="I179" s="837"/>
      <c r="J179" s="837"/>
      <c r="K179" s="838"/>
      <c r="L179" s="560"/>
      <c r="M179" s="345"/>
      <c r="N179" s="569"/>
      <c r="O179" s="565"/>
    </row>
    <row r="180" spans="1:16" ht="63" customHeight="1" x14ac:dyDescent="0.2">
      <c r="A180" s="565">
        <v>5</v>
      </c>
      <c r="B180" s="566" t="s">
        <v>90</v>
      </c>
      <c r="C180" s="567" t="s">
        <v>43</v>
      </c>
      <c r="D180" s="568" t="s">
        <v>158</v>
      </c>
      <c r="E180" s="567" t="s">
        <v>160</v>
      </c>
      <c r="F180" s="567" t="s">
        <v>97</v>
      </c>
      <c r="G180" s="567">
        <v>16.7</v>
      </c>
      <c r="H180" s="567">
        <v>28.7</v>
      </c>
      <c r="I180" s="567">
        <v>30</v>
      </c>
      <c r="J180" s="567">
        <v>30</v>
      </c>
      <c r="K180" s="567">
        <v>31</v>
      </c>
      <c r="L180" s="560">
        <f t="shared" si="13"/>
        <v>136.4</v>
      </c>
      <c r="M180" s="345" t="s">
        <v>66</v>
      </c>
      <c r="N180" s="569" t="s">
        <v>150</v>
      </c>
      <c r="O180" s="565"/>
    </row>
    <row r="181" spans="1:16" ht="78.75" x14ac:dyDescent="0.2">
      <c r="A181" s="565">
        <v>6</v>
      </c>
      <c r="B181" s="566" t="s">
        <v>91</v>
      </c>
      <c r="C181" s="567" t="s">
        <v>43</v>
      </c>
      <c r="D181" s="568" t="s">
        <v>158</v>
      </c>
      <c r="E181" s="567" t="s">
        <v>160</v>
      </c>
      <c r="F181" s="567" t="s">
        <v>97</v>
      </c>
      <c r="G181" s="567">
        <v>175</v>
      </c>
      <c r="H181" s="567">
        <v>177.1</v>
      </c>
      <c r="I181" s="567">
        <v>216</v>
      </c>
      <c r="J181" s="567">
        <v>180.1</v>
      </c>
      <c r="K181" s="567">
        <v>182</v>
      </c>
      <c r="L181" s="560">
        <f t="shared" si="13"/>
        <v>930.2</v>
      </c>
      <c r="M181" s="345" t="s">
        <v>66</v>
      </c>
      <c r="N181" s="569" t="s">
        <v>150</v>
      </c>
      <c r="O181" s="565"/>
    </row>
    <row r="182" spans="1:16" ht="47.25" x14ac:dyDescent="0.2">
      <c r="A182" s="565">
        <v>7</v>
      </c>
      <c r="B182" s="566" t="s">
        <v>92</v>
      </c>
      <c r="C182" s="567" t="s">
        <v>36</v>
      </c>
      <c r="D182" s="568" t="s">
        <v>158</v>
      </c>
      <c r="E182" s="567" t="s">
        <v>160</v>
      </c>
      <c r="F182" s="567" t="s">
        <v>97</v>
      </c>
      <c r="G182" s="567">
        <v>8.6999999999999993</v>
      </c>
      <c r="H182" s="567">
        <v>37.799999999999997</v>
      </c>
      <c r="I182" s="567">
        <v>31</v>
      </c>
      <c r="J182" s="567">
        <v>31</v>
      </c>
      <c r="K182" s="567">
        <v>32</v>
      </c>
      <c r="L182" s="560">
        <f t="shared" si="13"/>
        <v>140.5</v>
      </c>
      <c r="M182" s="345" t="s">
        <v>66</v>
      </c>
      <c r="N182" s="569" t="s">
        <v>150</v>
      </c>
      <c r="O182" s="565"/>
    </row>
    <row r="183" spans="1:16" ht="30.75" customHeight="1" x14ac:dyDescent="0.2">
      <c r="A183" s="155"/>
      <c r="B183" s="154" t="s">
        <v>29</v>
      </c>
      <c r="C183" s="18" t="s">
        <v>36</v>
      </c>
      <c r="D183" s="155"/>
      <c r="E183" s="155"/>
      <c r="F183" s="155"/>
      <c r="G183" s="20">
        <f>G185+G186+G187</f>
        <v>210.98999999999998</v>
      </c>
      <c r="H183" s="20">
        <f t="shared" ref="H183:K183" si="14">H185+H186+H187</f>
        <v>256.62</v>
      </c>
      <c r="I183" s="20">
        <f t="shared" si="14"/>
        <v>288.68</v>
      </c>
      <c r="J183" s="20">
        <f t="shared" si="14"/>
        <v>255.5</v>
      </c>
      <c r="K183" s="20">
        <f t="shared" si="14"/>
        <v>259.89999999999998</v>
      </c>
      <c r="L183" s="368">
        <f>K183+J183+I183+H183+G183</f>
        <v>1271.6899999999998</v>
      </c>
      <c r="M183" s="37"/>
      <c r="N183" s="37"/>
      <c r="O183" s="127"/>
      <c r="P183" s="161">
        <v>1</v>
      </c>
    </row>
    <row r="184" spans="1:16" ht="18.75" x14ac:dyDescent="0.25">
      <c r="A184" s="12"/>
      <c r="B184" s="609" t="s">
        <v>51</v>
      </c>
      <c r="C184" s="610"/>
      <c r="D184" s="421"/>
      <c r="E184" s="421"/>
      <c r="F184" s="421"/>
      <c r="G184" s="422"/>
      <c r="H184" s="422"/>
      <c r="I184" s="422"/>
      <c r="J184" s="422"/>
      <c r="K184" s="422"/>
      <c r="L184" s="423"/>
      <c r="M184" s="608"/>
      <c r="N184" s="608"/>
      <c r="O184" s="215"/>
    </row>
    <row r="185" spans="1:16" ht="30.75" customHeight="1" x14ac:dyDescent="0.2">
      <c r="A185" s="8"/>
      <c r="B185" s="6" t="s">
        <v>13</v>
      </c>
      <c r="C185" s="7" t="s">
        <v>36</v>
      </c>
      <c r="D185" s="8"/>
      <c r="E185" s="8"/>
      <c r="F185" s="8"/>
      <c r="G185" s="43">
        <f>0</f>
        <v>0</v>
      </c>
      <c r="H185" s="43">
        <f>0</f>
        <v>0</v>
      </c>
      <c r="I185" s="43">
        <v>0</v>
      </c>
      <c r="J185" s="43">
        <v>0</v>
      </c>
      <c r="K185" s="43">
        <v>0</v>
      </c>
      <c r="L185" s="33">
        <f>K185+J185+I185+H185+G185</f>
        <v>0</v>
      </c>
      <c r="M185" s="36"/>
      <c r="N185" s="36"/>
      <c r="O185" s="127"/>
      <c r="P185" s="161">
        <v>1</v>
      </c>
    </row>
    <row r="186" spans="1:16" ht="30.75" customHeight="1" x14ac:dyDescent="0.2">
      <c r="A186" s="8"/>
      <c r="B186" s="6" t="s">
        <v>52</v>
      </c>
      <c r="C186" s="7" t="s">
        <v>36</v>
      </c>
      <c r="D186" s="8"/>
      <c r="E186" s="8"/>
      <c r="F186" s="8"/>
      <c r="G186" s="43">
        <f>G176+G177+G178+G180+G181+G182</f>
        <v>210.98999999999998</v>
      </c>
      <c r="H186" s="43">
        <f>H176+H177+H178+H180+H181+H182</f>
        <v>256.62</v>
      </c>
      <c r="I186" s="43">
        <f>I176+I177+I178+I180+I181+I182</f>
        <v>288.68</v>
      </c>
      <c r="J186" s="43">
        <f>J176+J177+J178+J180+J181+J182</f>
        <v>255.5</v>
      </c>
      <c r="K186" s="43">
        <f>K176+K177+K178+K180+K181+K182</f>
        <v>259.89999999999998</v>
      </c>
      <c r="L186" s="33">
        <f>K186+J186+I186+H186+G186</f>
        <v>1271.6899999999998</v>
      </c>
      <c r="M186" s="36"/>
      <c r="N186" s="36"/>
      <c r="O186" s="127"/>
      <c r="P186" s="161">
        <v>1</v>
      </c>
    </row>
    <row r="187" spans="1:16" ht="30.75" customHeight="1" x14ac:dyDescent="0.2">
      <c r="A187" s="8"/>
      <c r="B187" s="6" t="s">
        <v>53</v>
      </c>
      <c r="C187" s="7" t="s">
        <v>36</v>
      </c>
      <c r="D187" s="8"/>
      <c r="E187" s="8"/>
      <c r="F187" s="8"/>
      <c r="G187" s="43">
        <v>0</v>
      </c>
      <c r="H187" s="43">
        <v>0</v>
      </c>
      <c r="I187" s="43">
        <v>0</v>
      </c>
      <c r="J187" s="43">
        <v>0</v>
      </c>
      <c r="K187" s="43">
        <v>0</v>
      </c>
      <c r="L187" s="33">
        <f>K187+J187+I187+H187+G187</f>
        <v>0</v>
      </c>
      <c r="M187" s="36"/>
      <c r="N187" s="36"/>
      <c r="O187" s="127"/>
      <c r="P187" s="161">
        <v>1</v>
      </c>
    </row>
    <row r="188" spans="1:16" ht="15.75" customHeight="1" x14ac:dyDescent="0.25">
      <c r="A188" s="41"/>
      <c r="B188" s="834" t="s">
        <v>613</v>
      </c>
      <c r="C188" s="834"/>
      <c r="D188" s="834"/>
      <c r="E188" s="834"/>
      <c r="F188" s="834"/>
      <c r="G188" s="834"/>
      <c r="H188" s="834"/>
      <c r="I188" s="834"/>
      <c r="J188" s="834"/>
      <c r="K188" s="834"/>
      <c r="L188" s="835"/>
      <c r="M188" s="37"/>
      <c r="N188" s="37"/>
      <c r="O188" s="128"/>
    </row>
    <row r="189" spans="1:16" x14ac:dyDescent="0.2">
      <c r="A189" s="41"/>
      <c r="B189" s="365" t="s">
        <v>108</v>
      </c>
      <c r="C189" s="366"/>
      <c r="D189" s="366"/>
      <c r="E189" s="366"/>
      <c r="F189" s="366"/>
      <c r="G189" s="366"/>
      <c r="H189" s="366"/>
      <c r="I189" s="366"/>
      <c r="J189" s="366"/>
      <c r="K189" s="366"/>
      <c r="L189" s="367"/>
      <c r="M189" s="35"/>
      <c r="N189" s="35"/>
      <c r="O189" s="398"/>
    </row>
    <row r="190" spans="1:16" ht="78.75" x14ac:dyDescent="0.25">
      <c r="A190" s="228">
        <v>1</v>
      </c>
      <c r="B190" s="64" t="s">
        <v>689</v>
      </c>
      <c r="C190" s="93" t="s">
        <v>63</v>
      </c>
      <c r="D190" s="570"/>
      <c r="E190" s="570"/>
      <c r="F190" s="480" t="s">
        <v>127</v>
      </c>
      <c r="G190" s="277">
        <v>102.1</v>
      </c>
      <c r="H190" s="277">
        <v>117.6</v>
      </c>
      <c r="I190" s="277">
        <v>102</v>
      </c>
      <c r="J190" s="277">
        <v>103.8</v>
      </c>
      <c r="K190" s="277">
        <v>104.8</v>
      </c>
      <c r="L190" s="571"/>
      <c r="M190" s="219"/>
      <c r="N190" s="219"/>
      <c r="O190" s="228" t="s">
        <v>803</v>
      </c>
    </row>
    <row r="191" spans="1:16" ht="78.75" x14ac:dyDescent="0.25">
      <c r="A191" s="228">
        <v>2</v>
      </c>
      <c r="B191" s="64" t="s">
        <v>690</v>
      </c>
      <c r="C191" s="572" t="s">
        <v>63</v>
      </c>
      <c r="D191" s="570"/>
      <c r="E191" s="570"/>
      <c r="F191" s="573" t="s">
        <v>127</v>
      </c>
      <c r="G191" s="277">
        <v>104</v>
      </c>
      <c r="H191" s="277">
        <v>120.6</v>
      </c>
      <c r="I191" s="277">
        <v>104</v>
      </c>
      <c r="J191" s="277">
        <v>105.1</v>
      </c>
      <c r="K191" s="277">
        <v>106.1</v>
      </c>
      <c r="L191" s="571"/>
      <c r="M191" s="219"/>
      <c r="N191" s="219"/>
      <c r="O191" s="228" t="s">
        <v>803</v>
      </c>
    </row>
    <row r="192" spans="1:16" ht="47.25" x14ac:dyDescent="0.25">
      <c r="A192" s="228">
        <v>3</v>
      </c>
      <c r="B192" s="64" t="s">
        <v>691</v>
      </c>
      <c r="C192" s="572" t="s">
        <v>63</v>
      </c>
      <c r="D192" s="570"/>
      <c r="E192" s="570"/>
      <c r="F192" s="573" t="s">
        <v>127</v>
      </c>
      <c r="G192" s="277">
        <v>108</v>
      </c>
      <c r="H192" s="277">
        <v>121</v>
      </c>
      <c r="I192" s="277">
        <v>104</v>
      </c>
      <c r="J192" s="277">
        <v>105</v>
      </c>
      <c r="K192" s="277">
        <v>106</v>
      </c>
      <c r="L192" s="571"/>
      <c r="M192" s="219"/>
      <c r="N192" s="219"/>
      <c r="O192" s="228" t="s">
        <v>803</v>
      </c>
    </row>
    <row r="193" spans="1:16" x14ac:dyDescent="0.2">
      <c r="A193" s="358"/>
      <c r="B193" s="605" t="s">
        <v>62</v>
      </c>
      <c r="C193" s="606"/>
      <c r="D193" s="606"/>
      <c r="E193" s="606"/>
      <c r="F193" s="606"/>
      <c r="G193" s="606"/>
      <c r="H193" s="606"/>
      <c r="I193" s="606"/>
      <c r="J193" s="606"/>
      <c r="K193" s="606"/>
      <c r="L193" s="607"/>
      <c r="M193" s="596"/>
      <c r="N193" s="596"/>
      <c r="O193" s="280"/>
    </row>
    <row r="194" spans="1:16" ht="47.25" x14ac:dyDescent="0.2">
      <c r="A194" s="574">
        <v>1</v>
      </c>
      <c r="B194" s="575" t="s">
        <v>428</v>
      </c>
      <c r="C194" s="99" t="s">
        <v>43</v>
      </c>
      <c r="D194" s="99" t="s">
        <v>75</v>
      </c>
      <c r="E194" s="99" t="s">
        <v>336</v>
      </c>
      <c r="F194" s="99" t="s">
        <v>127</v>
      </c>
      <c r="G194" s="99">
        <v>1.4</v>
      </c>
      <c r="H194" s="99">
        <v>0.8</v>
      </c>
      <c r="I194" s="99">
        <v>1.7</v>
      </c>
      <c r="J194" s="99">
        <v>1.7</v>
      </c>
      <c r="K194" s="99">
        <v>1.7</v>
      </c>
      <c r="L194" s="116">
        <f>K194+J194+I194+H194+G194</f>
        <v>7.2999999999999989</v>
      </c>
      <c r="M194" s="116" t="s">
        <v>66</v>
      </c>
      <c r="N194" s="99" t="s">
        <v>429</v>
      </c>
      <c r="O194" s="574"/>
    </row>
    <row r="195" spans="1:16" ht="31.5" x14ac:dyDescent="0.2">
      <c r="A195" s="574">
        <v>2</v>
      </c>
      <c r="B195" s="575" t="s">
        <v>938</v>
      </c>
      <c r="C195" s="99" t="s">
        <v>43</v>
      </c>
      <c r="D195" s="99" t="s">
        <v>75</v>
      </c>
      <c r="E195" s="99" t="s">
        <v>336</v>
      </c>
      <c r="F195" s="99" t="s">
        <v>127</v>
      </c>
      <c r="G195" s="99">
        <v>1.7</v>
      </c>
      <c r="H195" s="99">
        <v>1.3</v>
      </c>
      <c r="I195" s="99">
        <v>2</v>
      </c>
      <c r="J195" s="99">
        <v>2</v>
      </c>
      <c r="K195" s="99">
        <v>2</v>
      </c>
      <c r="L195" s="116">
        <f>K195+J195+I195+H195+G195</f>
        <v>9</v>
      </c>
      <c r="M195" s="116" t="s">
        <v>66</v>
      </c>
      <c r="N195" s="99" t="s">
        <v>429</v>
      </c>
      <c r="O195" s="574"/>
    </row>
    <row r="196" spans="1:16" ht="157.5" x14ac:dyDescent="0.2">
      <c r="A196" s="549">
        <v>3</v>
      </c>
      <c r="B196" s="575" t="s">
        <v>939</v>
      </c>
      <c r="C196" s="99" t="s">
        <v>43</v>
      </c>
      <c r="D196" s="99" t="s">
        <v>430</v>
      </c>
      <c r="E196" s="99" t="s">
        <v>431</v>
      </c>
      <c r="F196" s="99" t="s">
        <v>925</v>
      </c>
      <c r="G196" s="767" t="s">
        <v>432</v>
      </c>
      <c r="H196" s="768"/>
      <c r="I196" s="769"/>
      <c r="J196" s="124"/>
      <c r="K196" s="124"/>
      <c r="L196" s="124"/>
      <c r="M196" s="116" t="s">
        <v>54</v>
      </c>
      <c r="N196" s="124"/>
      <c r="O196" s="549"/>
    </row>
    <row r="197" spans="1:16" ht="63" customHeight="1" x14ac:dyDescent="0.2">
      <c r="A197" s="549">
        <v>4</v>
      </c>
      <c r="B197" s="575" t="s">
        <v>433</v>
      </c>
      <c r="C197" s="99" t="s">
        <v>43</v>
      </c>
      <c r="D197" s="99" t="s">
        <v>430</v>
      </c>
      <c r="E197" s="99" t="s">
        <v>802</v>
      </c>
      <c r="F197" s="99" t="s">
        <v>926</v>
      </c>
      <c r="G197" s="767" t="s">
        <v>432</v>
      </c>
      <c r="H197" s="768"/>
      <c r="I197" s="768"/>
      <c r="J197" s="769"/>
      <c r="K197" s="124"/>
      <c r="L197" s="99"/>
      <c r="M197" s="116" t="s">
        <v>54</v>
      </c>
      <c r="N197" s="576"/>
      <c r="O197" s="549"/>
    </row>
    <row r="198" spans="1:16" ht="78.75" x14ac:dyDescent="0.2">
      <c r="A198" s="549">
        <v>5</v>
      </c>
      <c r="B198" s="575" t="s">
        <v>434</v>
      </c>
      <c r="C198" s="99" t="s">
        <v>43</v>
      </c>
      <c r="D198" s="99" t="s">
        <v>430</v>
      </c>
      <c r="E198" s="99" t="s">
        <v>435</v>
      </c>
      <c r="F198" s="99" t="s">
        <v>503</v>
      </c>
      <c r="G198" s="767" t="s">
        <v>432</v>
      </c>
      <c r="H198" s="769"/>
      <c r="I198" s="124"/>
      <c r="J198" s="124"/>
      <c r="K198" s="124"/>
      <c r="L198" s="124"/>
      <c r="M198" s="116" t="s">
        <v>54</v>
      </c>
      <c r="N198" s="124"/>
      <c r="O198" s="549"/>
    </row>
    <row r="199" spans="1:16" ht="30.75" customHeight="1" x14ac:dyDescent="0.2">
      <c r="A199" s="155"/>
      <c r="B199" s="154" t="s">
        <v>29</v>
      </c>
      <c r="C199" s="18" t="s">
        <v>36</v>
      </c>
      <c r="D199" s="155"/>
      <c r="E199" s="155"/>
      <c r="F199" s="155"/>
      <c r="G199" s="20">
        <f>SUM(G201:G203)</f>
        <v>3.0999999999999996</v>
      </c>
      <c r="H199" s="20">
        <f t="shared" ref="H199:K199" si="15">SUM(H201:H203)</f>
        <v>2.1</v>
      </c>
      <c r="I199" s="20">
        <f t="shared" si="15"/>
        <v>3.7</v>
      </c>
      <c r="J199" s="20">
        <f t="shared" si="15"/>
        <v>3.7</v>
      </c>
      <c r="K199" s="20">
        <f t="shared" si="15"/>
        <v>3.7</v>
      </c>
      <c r="L199" s="368">
        <f>G199+H199+I199+J199+K199</f>
        <v>16.299999999999997</v>
      </c>
      <c r="M199" s="126"/>
      <c r="N199" s="126"/>
      <c r="O199" s="127"/>
      <c r="P199" s="161">
        <v>1</v>
      </c>
    </row>
    <row r="200" spans="1:16" ht="18.75" x14ac:dyDescent="0.25">
      <c r="A200" s="12"/>
      <c r="B200" s="609" t="s">
        <v>51</v>
      </c>
      <c r="C200" s="610"/>
      <c r="D200" s="421"/>
      <c r="E200" s="421"/>
      <c r="F200" s="421"/>
      <c r="G200" s="422"/>
      <c r="H200" s="422"/>
      <c r="I200" s="422"/>
      <c r="J200" s="422"/>
      <c r="K200" s="422"/>
      <c r="L200" s="423"/>
      <c r="M200" s="608"/>
      <c r="N200" s="608"/>
      <c r="O200" s="215"/>
    </row>
    <row r="201" spans="1:16" ht="30.75" customHeight="1" x14ac:dyDescent="0.2">
      <c r="A201" s="8"/>
      <c r="B201" s="6" t="s">
        <v>13</v>
      </c>
      <c r="C201" s="7" t="s">
        <v>36</v>
      </c>
      <c r="D201" s="8"/>
      <c r="E201" s="8"/>
      <c r="F201" s="8"/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33">
        <f>G201+H201+I201+J201+K201</f>
        <v>0</v>
      </c>
      <c r="M201" s="38"/>
      <c r="N201" s="38"/>
      <c r="O201" s="127"/>
      <c r="P201" s="161">
        <v>1</v>
      </c>
    </row>
    <row r="202" spans="1:16" ht="30.75" customHeight="1" x14ac:dyDescent="0.2">
      <c r="A202" s="8"/>
      <c r="B202" s="6" t="s">
        <v>52</v>
      </c>
      <c r="C202" s="7" t="s">
        <v>36</v>
      </c>
      <c r="D202" s="8"/>
      <c r="E202" s="8"/>
      <c r="F202" s="8"/>
      <c r="G202" s="43">
        <f>G195+G194</f>
        <v>3.0999999999999996</v>
      </c>
      <c r="H202" s="43">
        <f>H195+H194</f>
        <v>2.1</v>
      </c>
      <c r="I202" s="43">
        <f>I195+I194</f>
        <v>3.7</v>
      </c>
      <c r="J202" s="43">
        <f>J195+J194</f>
        <v>3.7</v>
      </c>
      <c r="K202" s="43">
        <f>K195+K194</f>
        <v>3.7</v>
      </c>
      <c r="L202" s="33">
        <f>G202+H202+I202+J202+K202</f>
        <v>16.299999999999997</v>
      </c>
      <c r="M202" s="38"/>
      <c r="N202" s="38"/>
      <c r="O202" s="127"/>
      <c r="P202" s="161">
        <v>1</v>
      </c>
    </row>
    <row r="203" spans="1:16" ht="30.75" customHeight="1" x14ac:dyDescent="0.2">
      <c r="A203" s="8"/>
      <c r="B203" s="6" t="s">
        <v>53</v>
      </c>
      <c r="C203" s="7" t="s">
        <v>36</v>
      </c>
      <c r="D203" s="8"/>
      <c r="E203" s="8"/>
      <c r="F203" s="8"/>
      <c r="G203" s="43">
        <v>0</v>
      </c>
      <c r="H203" s="43">
        <v>0</v>
      </c>
      <c r="I203" s="43">
        <v>0</v>
      </c>
      <c r="J203" s="43">
        <v>0</v>
      </c>
      <c r="K203" s="43">
        <v>0</v>
      </c>
      <c r="L203" s="33">
        <f>G203+H203+I203+J203+K203</f>
        <v>0</v>
      </c>
      <c r="M203" s="38"/>
      <c r="N203" s="38"/>
      <c r="O203" s="127"/>
      <c r="P203" s="161">
        <v>1</v>
      </c>
    </row>
    <row r="204" spans="1:16" ht="15.75" customHeight="1" x14ac:dyDescent="0.25">
      <c r="A204" s="155"/>
      <c r="B204" s="832" t="s">
        <v>614</v>
      </c>
      <c r="C204" s="833"/>
      <c r="D204" s="833"/>
      <c r="E204" s="833"/>
      <c r="F204" s="833"/>
      <c r="G204" s="833"/>
      <c r="H204" s="833"/>
      <c r="I204" s="833"/>
      <c r="J204" s="833"/>
      <c r="K204" s="833"/>
      <c r="L204" s="833"/>
      <c r="M204" s="35"/>
      <c r="N204" s="35"/>
      <c r="O204" s="578"/>
    </row>
    <row r="205" spans="1:16" x14ac:dyDescent="0.2">
      <c r="A205" s="155"/>
      <c r="B205" s="365" t="s">
        <v>108</v>
      </c>
      <c r="C205" s="366"/>
      <c r="D205" s="366"/>
      <c r="E205" s="366"/>
      <c r="F205" s="366"/>
      <c r="G205" s="366"/>
      <c r="H205" s="366"/>
      <c r="I205" s="366"/>
      <c r="J205" s="366"/>
      <c r="K205" s="366"/>
      <c r="L205" s="367"/>
      <c r="M205" s="35"/>
      <c r="N205" s="35"/>
      <c r="O205" s="579"/>
    </row>
    <row r="206" spans="1:16" ht="47.25" x14ac:dyDescent="0.25">
      <c r="A206" s="129">
        <v>1</v>
      </c>
      <c r="B206" s="580" t="s">
        <v>166</v>
      </c>
      <c r="C206" s="277" t="s">
        <v>63</v>
      </c>
      <c r="D206" s="519"/>
      <c r="E206" s="116"/>
      <c r="F206" s="519" t="s">
        <v>7</v>
      </c>
      <c r="G206" s="519">
        <v>32</v>
      </c>
      <c r="H206" s="519">
        <v>36</v>
      </c>
      <c r="I206" s="519">
        <v>40</v>
      </c>
      <c r="J206" s="519">
        <v>44</v>
      </c>
      <c r="K206" s="519">
        <v>47</v>
      </c>
      <c r="L206" s="131"/>
      <c r="M206" s="215"/>
      <c r="N206" s="215"/>
      <c r="O206" s="129" t="s">
        <v>803</v>
      </c>
    </row>
    <row r="207" spans="1:16" ht="31.5" x14ac:dyDescent="0.25">
      <c r="A207" s="129">
        <v>2</v>
      </c>
      <c r="B207" s="580" t="s">
        <v>168</v>
      </c>
      <c r="C207" s="581" t="s">
        <v>63</v>
      </c>
      <c r="D207" s="519"/>
      <c r="E207" s="116"/>
      <c r="F207" s="519" t="s">
        <v>7</v>
      </c>
      <c r="G207" s="519">
        <v>7</v>
      </c>
      <c r="H207" s="519">
        <v>7.5</v>
      </c>
      <c r="I207" s="519">
        <v>8</v>
      </c>
      <c r="J207" s="519">
        <v>8.5</v>
      </c>
      <c r="K207" s="519">
        <v>9</v>
      </c>
      <c r="L207" s="131"/>
      <c r="M207" s="215"/>
      <c r="N207" s="215"/>
      <c r="O207" s="129" t="s">
        <v>803</v>
      </c>
    </row>
    <row r="208" spans="1:16" ht="63" x14ac:dyDescent="0.2">
      <c r="A208" s="129">
        <v>3</v>
      </c>
      <c r="B208" s="580" t="s">
        <v>169</v>
      </c>
      <c r="C208" s="116" t="s">
        <v>63</v>
      </c>
      <c r="D208" s="519"/>
      <c r="E208" s="116"/>
      <c r="F208" s="519" t="s">
        <v>7</v>
      </c>
      <c r="G208" s="519">
        <v>5</v>
      </c>
      <c r="H208" s="519">
        <v>5.5</v>
      </c>
      <c r="I208" s="519">
        <v>6</v>
      </c>
      <c r="J208" s="519">
        <v>6.5</v>
      </c>
      <c r="K208" s="519">
        <v>7</v>
      </c>
      <c r="L208" s="582"/>
      <c r="M208" s="215"/>
      <c r="N208" s="215"/>
      <c r="O208" s="129" t="s">
        <v>803</v>
      </c>
    </row>
    <row r="209" spans="1:16" x14ac:dyDescent="0.25">
      <c r="A209" s="632"/>
      <c r="B209" s="602" t="s">
        <v>62</v>
      </c>
      <c r="C209" s="603"/>
      <c r="D209" s="603"/>
      <c r="E209" s="603"/>
      <c r="F209" s="603"/>
      <c r="G209" s="603"/>
      <c r="H209" s="603"/>
      <c r="I209" s="603"/>
      <c r="J209" s="603"/>
      <c r="K209" s="603"/>
      <c r="L209" s="604"/>
      <c r="M209" s="596"/>
      <c r="N209" s="596"/>
      <c r="O209" s="578"/>
    </row>
    <row r="210" spans="1:16" ht="32.25" customHeight="1" x14ac:dyDescent="0.2">
      <c r="A210" s="295">
        <v>1</v>
      </c>
      <c r="B210" s="117" t="s">
        <v>933</v>
      </c>
      <c r="C210" s="99" t="s">
        <v>171</v>
      </c>
      <c r="D210" s="101" t="s">
        <v>170</v>
      </c>
      <c r="E210" s="99" t="s">
        <v>167</v>
      </c>
      <c r="F210" s="101" t="s">
        <v>7</v>
      </c>
      <c r="G210" s="102">
        <v>3.5</v>
      </c>
      <c r="H210" s="102">
        <v>16.3</v>
      </c>
      <c r="I210" s="102">
        <v>12.8</v>
      </c>
      <c r="J210" s="102">
        <v>8</v>
      </c>
      <c r="K210" s="102">
        <v>8</v>
      </c>
      <c r="L210" s="583">
        <v>48.6</v>
      </c>
      <c r="M210" s="103" t="s">
        <v>66</v>
      </c>
      <c r="N210" s="102" t="s">
        <v>139</v>
      </c>
      <c r="O210" s="295"/>
    </row>
    <row r="211" spans="1:16" ht="116.25" customHeight="1" x14ac:dyDescent="0.2">
      <c r="A211" s="295">
        <v>2</v>
      </c>
      <c r="B211" s="117" t="s">
        <v>934</v>
      </c>
      <c r="C211" s="99" t="s">
        <v>171</v>
      </c>
      <c r="D211" s="101" t="s">
        <v>170</v>
      </c>
      <c r="E211" s="99" t="s">
        <v>167</v>
      </c>
      <c r="F211" s="101" t="s">
        <v>7</v>
      </c>
      <c r="G211" s="102">
        <v>0.5</v>
      </c>
      <c r="H211" s="102">
        <v>0.7</v>
      </c>
      <c r="I211" s="102">
        <v>0.7</v>
      </c>
      <c r="J211" s="102">
        <v>2.7</v>
      </c>
      <c r="K211" s="102">
        <v>2.7</v>
      </c>
      <c r="L211" s="103">
        <v>7.3000000000000007</v>
      </c>
      <c r="M211" s="103" t="s">
        <v>66</v>
      </c>
      <c r="N211" s="102" t="s">
        <v>139</v>
      </c>
      <c r="O211" s="295"/>
    </row>
    <row r="212" spans="1:16" ht="63" x14ac:dyDescent="0.2">
      <c r="A212" s="295">
        <v>3</v>
      </c>
      <c r="B212" s="521" t="s">
        <v>517</v>
      </c>
      <c r="C212" s="99" t="s">
        <v>171</v>
      </c>
      <c r="D212" s="101" t="s">
        <v>170</v>
      </c>
      <c r="E212" s="99" t="s">
        <v>167</v>
      </c>
      <c r="F212" s="101" t="s">
        <v>7</v>
      </c>
      <c r="G212" s="102">
        <v>26.9</v>
      </c>
      <c r="H212" s="102">
        <v>41.2</v>
      </c>
      <c r="I212" s="584">
        <v>49</v>
      </c>
      <c r="J212" s="584">
        <v>41.5</v>
      </c>
      <c r="K212" s="584">
        <v>46.7</v>
      </c>
      <c r="L212" s="583">
        <v>205.29999999999998</v>
      </c>
      <c r="M212" s="103" t="s">
        <v>66</v>
      </c>
      <c r="N212" s="102" t="s">
        <v>139</v>
      </c>
      <c r="O212" s="295"/>
    </row>
    <row r="213" spans="1:16" s="285" customFormat="1" ht="30.75" customHeight="1" x14ac:dyDescent="0.15">
      <c r="A213" s="155"/>
      <c r="B213" s="154" t="s">
        <v>29</v>
      </c>
      <c r="C213" s="18" t="s">
        <v>43</v>
      </c>
      <c r="D213" s="155"/>
      <c r="E213" s="155"/>
      <c r="F213" s="155"/>
      <c r="G213" s="20">
        <f>G215+G216+G217</f>
        <v>30.9</v>
      </c>
      <c r="H213" s="20">
        <f t="shared" ref="H213:K213" si="16">H215+H216+H217</f>
        <v>58.2</v>
      </c>
      <c r="I213" s="20">
        <f t="shared" si="16"/>
        <v>62.5</v>
      </c>
      <c r="J213" s="20">
        <f t="shared" si="16"/>
        <v>52.2</v>
      </c>
      <c r="K213" s="20">
        <f t="shared" si="16"/>
        <v>57.400000000000006</v>
      </c>
      <c r="L213" s="368">
        <f>G213+H213+I213+J213+K213</f>
        <v>261.20000000000005</v>
      </c>
      <c r="M213" s="143"/>
      <c r="N213" s="143"/>
      <c r="O213" s="554"/>
      <c r="P213" s="285">
        <v>1</v>
      </c>
    </row>
    <row r="214" spans="1:16" ht="18.75" x14ac:dyDescent="0.25">
      <c r="A214" s="12"/>
      <c r="B214" s="609" t="s">
        <v>51</v>
      </c>
      <c r="C214" s="610"/>
      <c r="D214" s="421"/>
      <c r="E214" s="421"/>
      <c r="F214" s="421"/>
      <c r="G214" s="422"/>
      <c r="H214" s="422"/>
      <c r="I214" s="422"/>
      <c r="J214" s="422"/>
      <c r="K214" s="422"/>
      <c r="L214" s="423"/>
      <c r="M214" s="608"/>
      <c r="N214" s="608"/>
      <c r="O214" s="215"/>
    </row>
    <row r="215" spans="1:16" ht="30.75" customHeight="1" x14ac:dyDescent="0.2">
      <c r="A215" s="8"/>
      <c r="B215" s="6" t="s">
        <v>13</v>
      </c>
      <c r="C215" s="7" t="s">
        <v>43</v>
      </c>
      <c r="D215" s="8"/>
      <c r="E215" s="8"/>
      <c r="F215" s="8"/>
      <c r="G215" s="43">
        <f>0</f>
        <v>0</v>
      </c>
      <c r="H215" s="43">
        <v>0</v>
      </c>
      <c r="I215" s="43">
        <v>0</v>
      </c>
      <c r="J215" s="43">
        <v>0</v>
      </c>
      <c r="K215" s="43">
        <v>0</v>
      </c>
      <c r="L215" s="33">
        <f>G215+H215+I215+J215+K215</f>
        <v>0</v>
      </c>
      <c r="M215" s="36"/>
      <c r="N215" s="36"/>
      <c r="O215" s="554"/>
      <c r="P215" s="161">
        <v>1</v>
      </c>
    </row>
    <row r="216" spans="1:16" ht="30.75" customHeight="1" x14ac:dyDescent="0.2">
      <c r="A216" s="8"/>
      <c r="B216" s="6" t="s">
        <v>52</v>
      </c>
      <c r="C216" s="7" t="s">
        <v>43</v>
      </c>
      <c r="D216" s="8"/>
      <c r="E216" s="8"/>
      <c r="F216" s="8"/>
      <c r="G216" s="43">
        <f>G212+G211+G210</f>
        <v>30.9</v>
      </c>
      <c r="H216" s="43">
        <f>H212+H211+H210</f>
        <v>58.2</v>
      </c>
      <c r="I216" s="43">
        <f>I212+I211+I210</f>
        <v>62.5</v>
      </c>
      <c r="J216" s="43">
        <f>J212+J211+J210</f>
        <v>52.2</v>
      </c>
      <c r="K216" s="43">
        <f>K212+K211+K210</f>
        <v>57.400000000000006</v>
      </c>
      <c r="L216" s="33">
        <f>G216+H216+I216+J216+K216</f>
        <v>261.20000000000005</v>
      </c>
      <c r="M216" s="36"/>
      <c r="N216" s="36"/>
      <c r="O216" s="554"/>
      <c r="P216" s="161">
        <v>1</v>
      </c>
    </row>
    <row r="217" spans="1:16" ht="30.75" customHeight="1" x14ac:dyDescent="0.2">
      <c r="A217" s="8"/>
      <c r="B217" s="6" t="s">
        <v>53</v>
      </c>
      <c r="C217" s="7" t="s">
        <v>43</v>
      </c>
      <c r="D217" s="8"/>
      <c r="E217" s="8"/>
      <c r="F217" s="8"/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33">
        <f>G217+H217+I217+J217+K217</f>
        <v>0</v>
      </c>
      <c r="M217" s="36"/>
      <c r="N217" s="36"/>
      <c r="O217" s="554"/>
      <c r="P217" s="161">
        <v>1</v>
      </c>
    </row>
    <row r="218" spans="1:16" ht="18.75" x14ac:dyDescent="0.25">
      <c r="A218" s="19"/>
      <c r="B218" s="56" t="s">
        <v>26</v>
      </c>
      <c r="C218" s="25" t="s">
        <v>43</v>
      </c>
      <c r="D218" s="24"/>
      <c r="E218" s="24"/>
      <c r="F218" s="24"/>
      <c r="G218" s="369">
        <f>G220+G221+G222</f>
        <v>17126.581134</v>
      </c>
      <c r="H218" s="369">
        <f t="shared" ref="H218:L218" si="17">H220+H221+H222</f>
        <v>16038.603838000005</v>
      </c>
      <c r="I218" s="369">
        <f t="shared" si="17"/>
        <v>12251.229644000003</v>
      </c>
      <c r="J218" s="369">
        <f t="shared" si="17"/>
        <v>10536.678</v>
      </c>
      <c r="K218" s="369">
        <f t="shared" si="17"/>
        <v>7935.3509999999987</v>
      </c>
      <c r="L218" s="369">
        <f t="shared" si="17"/>
        <v>63888.443616000004</v>
      </c>
      <c r="M218" s="39"/>
      <c r="N218" s="35"/>
      <c r="O218" s="215"/>
      <c r="P218" s="161">
        <v>1</v>
      </c>
    </row>
    <row r="219" spans="1:16" ht="18.75" x14ac:dyDescent="0.25">
      <c r="A219" s="12"/>
      <c r="B219" s="609" t="s">
        <v>51</v>
      </c>
      <c r="C219" s="610"/>
      <c r="D219" s="421"/>
      <c r="E219" s="421"/>
      <c r="F219" s="421"/>
      <c r="G219" s="422"/>
      <c r="H219" s="422"/>
      <c r="I219" s="422"/>
      <c r="J219" s="422"/>
      <c r="K219" s="422"/>
      <c r="L219" s="423"/>
      <c r="M219" s="608"/>
      <c r="N219" s="608"/>
      <c r="O219" s="215"/>
    </row>
    <row r="220" spans="1:16" ht="30.75" customHeight="1" x14ac:dyDescent="0.25">
      <c r="A220" s="12"/>
      <c r="B220" s="609" t="s">
        <v>13</v>
      </c>
      <c r="C220" s="156" t="s">
        <v>43</v>
      </c>
      <c r="D220" s="421"/>
      <c r="E220" s="421"/>
      <c r="F220" s="421"/>
      <c r="G220" s="392">
        <f t="shared" ref="G220:K221" si="18">G37+G74+G112+G147+G168+G185+G201+G215</f>
        <v>8810.6288999999997</v>
      </c>
      <c r="H220" s="392">
        <f t="shared" si="18"/>
        <v>4435.3999999999996</v>
      </c>
      <c r="I220" s="392">
        <f t="shared" si="18"/>
        <v>660</v>
      </c>
      <c r="J220" s="392">
        <f t="shared" si="18"/>
        <v>737.5</v>
      </c>
      <c r="K220" s="392">
        <f t="shared" si="18"/>
        <v>742.19999999999993</v>
      </c>
      <c r="L220" s="423">
        <f>J220+I220+H220+G220+K220</f>
        <v>15385.7289</v>
      </c>
      <c r="M220" s="608"/>
      <c r="N220" s="608"/>
      <c r="O220" s="215"/>
      <c r="P220" s="161">
        <v>1</v>
      </c>
    </row>
    <row r="221" spans="1:16" ht="30.75" customHeight="1" x14ac:dyDescent="0.25">
      <c r="A221" s="12"/>
      <c r="B221" s="609" t="s">
        <v>52</v>
      </c>
      <c r="C221" s="156" t="s">
        <v>43</v>
      </c>
      <c r="D221" s="421"/>
      <c r="E221" s="421"/>
      <c r="F221" s="421"/>
      <c r="G221" s="392">
        <f t="shared" si="18"/>
        <v>8315.9522340000003</v>
      </c>
      <c r="H221" s="392">
        <f t="shared" si="18"/>
        <v>11603.203838000005</v>
      </c>
      <c r="I221" s="392">
        <f t="shared" si="18"/>
        <v>11591.229644000003</v>
      </c>
      <c r="J221" s="392">
        <f t="shared" si="18"/>
        <v>9799.1779999999999</v>
      </c>
      <c r="K221" s="392">
        <f t="shared" si="18"/>
        <v>7193.1509999999989</v>
      </c>
      <c r="L221" s="423">
        <f>J221+I221+H221+G221+K221</f>
        <v>48502.714716000002</v>
      </c>
      <c r="M221" s="608"/>
      <c r="N221" s="608"/>
      <c r="O221" s="215"/>
      <c r="P221" s="161">
        <v>1</v>
      </c>
    </row>
    <row r="222" spans="1:16" ht="30.75" customHeight="1" x14ac:dyDescent="0.25">
      <c r="A222" s="12"/>
      <c r="B222" s="609" t="s">
        <v>53</v>
      </c>
      <c r="C222" s="156" t="s">
        <v>43</v>
      </c>
      <c r="D222" s="421"/>
      <c r="E222" s="421"/>
      <c r="F222" s="421"/>
      <c r="G222" s="392">
        <f>G39+G76+G114+G149+G170+G187+G203+G217</f>
        <v>0</v>
      </c>
      <c r="H222" s="392">
        <f>H217+H203+H187+H170+H149+H114+H76+H39</f>
        <v>0</v>
      </c>
      <c r="I222" s="392">
        <f>I217+I203+I187+I170+I149+I114+I76+I39</f>
        <v>0</v>
      </c>
      <c r="J222" s="392">
        <f>J217+J203+J187+J170+J149+J114+J76+J39</f>
        <v>0</v>
      </c>
      <c r="K222" s="392">
        <f>K217+K203+K187+K170+K149+K114+K76+K39</f>
        <v>0</v>
      </c>
      <c r="L222" s="423">
        <f>J222+I222+H222+G222+K222</f>
        <v>0</v>
      </c>
      <c r="M222" s="608"/>
      <c r="N222" s="608"/>
      <c r="O222" s="215"/>
      <c r="P222" s="161">
        <v>1</v>
      </c>
    </row>
  </sheetData>
  <mergeCells count="126">
    <mergeCell ref="B6:L6"/>
    <mergeCell ref="G105:K105"/>
    <mergeCell ref="N158:N159"/>
    <mergeCell ref="J161:K161"/>
    <mergeCell ref="A2:N2"/>
    <mergeCell ref="B115:L115"/>
    <mergeCell ref="D131:D132"/>
    <mergeCell ref="G88:K88"/>
    <mergeCell ref="B108:B109"/>
    <mergeCell ref="F99:F100"/>
    <mergeCell ref="A84:A85"/>
    <mergeCell ref="C84:C85"/>
    <mergeCell ref="F84:F85"/>
    <mergeCell ref="N4:N5"/>
    <mergeCell ref="F12:F13"/>
    <mergeCell ref="M4:M5"/>
    <mergeCell ref="G4:L4"/>
    <mergeCell ref="E12:E13"/>
    <mergeCell ref="E4:E5"/>
    <mergeCell ref="C4:C5"/>
    <mergeCell ref="A4:A5"/>
    <mergeCell ref="C12:C13"/>
    <mergeCell ref="D12:D13"/>
    <mergeCell ref="F4:F5"/>
    <mergeCell ref="E84:E85"/>
    <mergeCell ref="G17:K17"/>
    <mergeCell ref="B204:L204"/>
    <mergeCell ref="A133:A134"/>
    <mergeCell ref="F108:F109"/>
    <mergeCell ref="A106:A107"/>
    <mergeCell ref="A108:A109"/>
    <mergeCell ref="C108:C109"/>
    <mergeCell ref="B188:L188"/>
    <mergeCell ref="C106:C107"/>
    <mergeCell ref="G179:K179"/>
    <mergeCell ref="D108:D109"/>
    <mergeCell ref="F106:F107"/>
    <mergeCell ref="G141:K141"/>
    <mergeCell ref="B150:L150"/>
    <mergeCell ref="F135:F136"/>
    <mergeCell ref="F131:F132"/>
    <mergeCell ref="F133:F134"/>
    <mergeCell ref="A158:A159"/>
    <mergeCell ref="B158:B159"/>
    <mergeCell ref="G198:H198"/>
    <mergeCell ref="G196:I196"/>
    <mergeCell ref="E158:E159"/>
    <mergeCell ref="D158:D159"/>
    <mergeCell ref="B4:B5"/>
    <mergeCell ref="D4:D5"/>
    <mergeCell ref="B77:L77"/>
    <mergeCell ref="B84:B85"/>
    <mergeCell ref="E101:E102"/>
    <mergeCell ref="F101:F102"/>
    <mergeCell ref="D106:D107"/>
    <mergeCell ref="B131:B132"/>
    <mergeCell ref="B101:B102"/>
    <mergeCell ref="C101:C102"/>
    <mergeCell ref="B23:B24"/>
    <mergeCell ref="C23:C24"/>
    <mergeCell ref="D23:D24"/>
    <mergeCell ref="E23:E24"/>
    <mergeCell ref="C27:C29"/>
    <mergeCell ref="D27:D29"/>
    <mergeCell ref="E27:E29"/>
    <mergeCell ref="B25:B26"/>
    <mergeCell ref="C25:C26"/>
    <mergeCell ref="D25:D26"/>
    <mergeCell ref="E25:E26"/>
    <mergeCell ref="D84:D85"/>
    <mergeCell ref="F18:F20"/>
    <mergeCell ref="J20:K20"/>
    <mergeCell ref="G197:J197"/>
    <mergeCell ref="C158:C159"/>
    <mergeCell ref="F158:F159"/>
    <mergeCell ref="J158:K159"/>
    <mergeCell ref="B171:L171"/>
    <mergeCell ref="A99:A100"/>
    <mergeCell ref="B99:B100"/>
    <mergeCell ref="C99:C100"/>
    <mergeCell ref="D99:D100"/>
    <mergeCell ref="E99:E100"/>
    <mergeCell ref="B106:B107"/>
    <mergeCell ref="A131:A132"/>
    <mergeCell ref="A135:A136"/>
    <mergeCell ref="E108:E109"/>
    <mergeCell ref="D133:D134"/>
    <mergeCell ref="D101:D102"/>
    <mergeCell ref="E106:E107"/>
    <mergeCell ref="D135:D136"/>
    <mergeCell ref="B133:B134"/>
    <mergeCell ref="E131:E132"/>
    <mergeCell ref="B135:B136"/>
    <mergeCell ref="E135:E136"/>
    <mergeCell ref="E133:E134"/>
    <mergeCell ref="A101:A102"/>
    <mergeCell ref="A18:A20"/>
    <mergeCell ref="A21:A22"/>
    <mergeCell ref="A23:A24"/>
    <mergeCell ref="A25:A26"/>
    <mergeCell ref="A27:A29"/>
    <mergeCell ref="B18:B20"/>
    <mergeCell ref="C18:C20"/>
    <mergeCell ref="D18:D20"/>
    <mergeCell ref="E18:E20"/>
    <mergeCell ref="A30:A31"/>
    <mergeCell ref="G32:K32"/>
    <mergeCell ref="G33:K33"/>
    <mergeCell ref="G34:K34"/>
    <mergeCell ref="F30:F31"/>
    <mergeCell ref="J30:K30"/>
    <mergeCell ref="B21:B22"/>
    <mergeCell ref="C21:C22"/>
    <mergeCell ref="D21:D22"/>
    <mergeCell ref="E21:E22"/>
    <mergeCell ref="B30:B31"/>
    <mergeCell ref="C30:C31"/>
    <mergeCell ref="D30:D31"/>
    <mergeCell ref="E30:E31"/>
    <mergeCell ref="B27:B29"/>
    <mergeCell ref="F21:F22"/>
    <mergeCell ref="J22:K22"/>
    <mergeCell ref="F23:F24"/>
    <mergeCell ref="F25:F26"/>
    <mergeCell ref="F27:F29"/>
    <mergeCell ref="J29:K29"/>
  </mergeCells>
  <phoneticPr fontId="0" type="noConversion"/>
  <pageMargins left="0.98425196850393704" right="0.39370078740157483" top="0.98425196850393704" bottom="0.59055118110236227" header="0" footer="0"/>
  <pageSetup paperSize="9" scale="58" firstPageNumber="20" fitToHeight="0" orientation="landscape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P58"/>
  <sheetViews>
    <sheetView showWhiteSpace="0" view="pageBreakPreview" zoomScale="85" zoomScaleNormal="70" zoomScaleSheetLayoutView="85" zoomScalePageLayoutView="80" workbookViewId="0">
      <selection activeCell="B38" sqref="B38:B41"/>
    </sheetView>
  </sheetViews>
  <sheetFormatPr defaultColWidth="10.28515625" defaultRowHeight="15.75" x14ac:dyDescent="0.25"/>
  <cols>
    <col min="1" max="1" width="4.28515625" style="71" customWidth="1"/>
    <col min="2" max="2" width="49.140625" style="71" customWidth="1"/>
    <col min="3" max="3" width="8.85546875" style="71" customWidth="1"/>
    <col min="4" max="5" width="17.5703125" style="71" customWidth="1"/>
    <col min="6" max="6" width="18" style="71" customWidth="1"/>
    <col min="7" max="7" width="12.28515625" style="71" customWidth="1"/>
    <col min="8" max="8" width="14.7109375" style="71" customWidth="1"/>
    <col min="9" max="9" width="13.5703125" style="71" customWidth="1"/>
    <col min="10" max="10" width="13.7109375" style="71" customWidth="1"/>
    <col min="11" max="12" width="13.28515625" style="71" customWidth="1"/>
    <col min="13" max="13" width="10.28515625" style="71"/>
    <col min="14" max="14" width="20.42578125" style="71" customWidth="1"/>
    <col min="15" max="15" width="4.28515625" style="71" hidden="1" customWidth="1"/>
    <col min="16" max="16" width="0" style="71" hidden="1" customWidth="1"/>
    <col min="17" max="16384" width="10.28515625" style="71"/>
  </cols>
  <sheetData>
    <row r="2" spans="1:15" ht="15.6" customHeight="1" x14ac:dyDescent="0.25">
      <c r="A2" s="860" t="s">
        <v>192</v>
      </c>
      <c r="B2" s="860"/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180"/>
    </row>
    <row r="3" spans="1:15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O3" s="180"/>
    </row>
    <row r="4" spans="1:15" ht="35.25" customHeight="1" x14ac:dyDescent="0.25">
      <c r="A4" s="777" t="s">
        <v>55</v>
      </c>
      <c r="B4" s="777" t="s">
        <v>56</v>
      </c>
      <c r="C4" s="777" t="s">
        <v>34</v>
      </c>
      <c r="D4" s="777" t="s">
        <v>57</v>
      </c>
      <c r="E4" s="777" t="s">
        <v>59</v>
      </c>
      <c r="F4" s="777" t="s">
        <v>58</v>
      </c>
      <c r="G4" s="786" t="s">
        <v>122</v>
      </c>
      <c r="H4" s="787"/>
      <c r="I4" s="787"/>
      <c r="J4" s="787"/>
      <c r="K4" s="787"/>
      <c r="L4" s="787"/>
      <c r="M4" s="856" t="s">
        <v>61</v>
      </c>
      <c r="N4" s="777" t="s">
        <v>123</v>
      </c>
      <c r="O4" s="182"/>
    </row>
    <row r="5" spans="1:15" ht="35.25" customHeight="1" x14ac:dyDescent="0.25">
      <c r="A5" s="777"/>
      <c r="B5" s="777"/>
      <c r="C5" s="777"/>
      <c r="D5" s="777"/>
      <c r="E5" s="777"/>
      <c r="F5" s="777"/>
      <c r="G5" s="425" t="s">
        <v>152</v>
      </c>
      <c r="H5" s="426" t="s">
        <v>153</v>
      </c>
      <c r="I5" s="426" t="s">
        <v>154</v>
      </c>
      <c r="J5" s="426" t="s">
        <v>155</v>
      </c>
      <c r="K5" s="426" t="s">
        <v>156</v>
      </c>
      <c r="L5" s="183" t="s">
        <v>60</v>
      </c>
      <c r="M5" s="857"/>
      <c r="N5" s="777"/>
      <c r="O5" s="182"/>
    </row>
    <row r="6" spans="1:15" ht="15.6" customHeight="1" x14ac:dyDescent="0.25">
      <c r="A6" s="184">
        <v>1</v>
      </c>
      <c r="B6" s="184">
        <v>2</v>
      </c>
      <c r="C6" s="184">
        <v>3</v>
      </c>
      <c r="D6" s="184">
        <v>4</v>
      </c>
      <c r="E6" s="184">
        <v>5</v>
      </c>
      <c r="F6" s="184">
        <v>6</v>
      </c>
      <c r="G6" s="184">
        <v>7</v>
      </c>
      <c r="H6" s="184">
        <v>8</v>
      </c>
      <c r="I6" s="184">
        <v>9</v>
      </c>
      <c r="J6" s="184">
        <v>10</v>
      </c>
      <c r="K6" s="184">
        <v>11</v>
      </c>
      <c r="L6" s="185">
        <v>12</v>
      </c>
      <c r="M6" s="185">
        <v>13</v>
      </c>
      <c r="N6" s="185">
        <v>14</v>
      </c>
      <c r="O6" s="184"/>
    </row>
    <row r="7" spans="1:15" ht="15" customHeight="1" x14ac:dyDescent="0.25">
      <c r="A7" s="400"/>
      <c r="B7" s="365" t="s">
        <v>615</v>
      </c>
      <c r="C7" s="366"/>
      <c r="D7" s="366"/>
      <c r="E7" s="366"/>
      <c r="F7" s="366"/>
      <c r="G7" s="366"/>
      <c r="H7" s="366"/>
      <c r="I7" s="366"/>
      <c r="J7" s="366"/>
      <c r="K7" s="366"/>
      <c r="L7" s="367"/>
      <c r="M7" s="146"/>
      <c r="N7" s="146"/>
      <c r="O7" s="397"/>
    </row>
    <row r="8" spans="1:15" x14ac:dyDescent="0.25">
      <c r="A8" s="400"/>
      <c r="B8" s="365" t="s">
        <v>108</v>
      </c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7"/>
      <c r="O8" s="397"/>
    </row>
    <row r="9" spans="1:15" ht="33.75" customHeight="1" x14ac:dyDescent="0.25">
      <c r="A9" s="119">
        <v>1</v>
      </c>
      <c r="B9" s="87" t="s">
        <v>248</v>
      </c>
      <c r="C9" s="63" t="s">
        <v>63</v>
      </c>
      <c r="D9" s="63"/>
      <c r="E9" s="63"/>
      <c r="F9" s="116" t="s">
        <v>253</v>
      </c>
      <c r="G9" s="63">
        <v>9</v>
      </c>
      <c r="H9" s="63">
        <v>8.8000000000000007</v>
      </c>
      <c r="I9" s="63">
        <v>8.5</v>
      </c>
      <c r="J9" s="63">
        <v>8</v>
      </c>
      <c r="K9" s="63">
        <v>7.8</v>
      </c>
      <c r="L9" s="63"/>
      <c r="M9" s="63"/>
      <c r="N9" s="63"/>
      <c r="O9" s="119" t="s">
        <v>803</v>
      </c>
    </row>
    <row r="10" spans="1:15" ht="47.25" customHeight="1" x14ac:dyDescent="0.25">
      <c r="A10" s="119">
        <v>2</v>
      </c>
      <c r="B10" s="87" t="s">
        <v>249</v>
      </c>
      <c r="C10" s="63" t="s">
        <v>250</v>
      </c>
      <c r="D10" s="63"/>
      <c r="E10" s="63"/>
      <c r="F10" s="116" t="s">
        <v>253</v>
      </c>
      <c r="G10" s="63">
        <v>15</v>
      </c>
      <c r="H10" s="63">
        <v>14.9</v>
      </c>
      <c r="I10" s="63">
        <v>14.5</v>
      </c>
      <c r="J10" s="63">
        <v>14</v>
      </c>
      <c r="K10" s="63">
        <v>13</v>
      </c>
      <c r="L10" s="63"/>
      <c r="M10" s="63"/>
      <c r="N10" s="63"/>
      <c r="O10" s="119" t="s">
        <v>803</v>
      </c>
    </row>
    <row r="11" spans="1:15" ht="31.5" customHeight="1" x14ac:dyDescent="0.25">
      <c r="A11" s="119">
        <v>3</v>
      </c>
      <c r="B11" s="87" t="s">
        <v>251</v>
      </c>
      <c r="C11" s="63" t="s">
        <v>63</v>
      </c>
      <c r="D11" s="63"/>
      <c r="E11" s="63"/>
      <c r="F11" s="116" t="s">
        <v>253</v>
      </c>
      <c r="G11" s="63">
        <v>4</v>
      </c>
      <c r="H11" s="63">
        <v>3.2</v>
      </c>
      <c r="I11" s="63">
        <v>3</v>
      </c>
      <c r="J11" s="63">
        <v>3</v>
      </c>
      <c r="K11" s="63">
        <v>2.5</v>
      </c>
      <c r="L11" s="63"/>
      <c r="M11" s="63"/>
      <c r="N11" s="63"/>
      <c r="O11" s="119" t="s">
        <v>803</v>
      </c>
    </row>
    <row r="12" spans="1:15" ht="32.25" customHeight="1" x14ac:dyDescent="0.25">
      <c r="A12" s="119">
        <v>4</v>
      </c>
      <c r="B12" s="87" t="s">
        <v>252</v>
      </c>
      <c r="C12" s="63" t="s">
        <v>63</v>
      </c>
      <c r="D12" s="63"/>
      <c r="E12" s="63"/>
      <c r="F12" s="116" t="s">
        <v>253</v>
      </c>
      <c r="G12" s="63">
        <v>22</v>
      </c>
      <c r="H12" s="63">
        <v>21</v>
      </c>
      <c r="I12" s="63">
        <v>20</v>
      </c>
      <c r="J12" s="63">
        <v>19</v>
      </c>
      <c r="K12" s="63">
        <v>18</v>
      </c>
      <c r="L12" s="63"/>
      <c r="M12" s="63"/>
      <c r="N12" s="63"/>
      <c r="O12" s="119" t="s">
        <v>803</v>
      </c>
    </row>
    <row r="13" spans="1:15" ht="63.75" customHeight="1" x14ac:dyDescent="0.25">
      <c r="A13" s="119">
        <v>5</v>
      </c>
      <c r="B13" s="87" t="s">
        <v>927</v>
      </c>
      <c r="C13" s="63" t="s">
        <v>21</v>
      </c>
      <c r="D13" s="63"/>
      <c r="E13" s="63"/>
      <c r="F13" s="116" t="s">
        <v>253</v>
      </c>
      <c r="G13" s="63">
        <v>15.3</v>
      </c>
      <c r="H13" s="63">
        <v>30.5</v>
      </c>
      <c r="I13" s="63">
        <v>31</v>
      </c>
      <c r="J13" s="63">
        <v>31.5</v>
      </c>
      <c r="K13" s="63">
        <v>32</v>
      </c>
      <c r="L13" s="63"/>
      <c r="M13" s="63"/>
      <c r="N13" s="63"/>
      <c r="O13" s="119" t="s">
        <v>803</v>
      </c>
    </row>
    <row r="14" spans="1:15" ht="15" customHeight="1" x14ac:dyDescent="0.25">
      <c r="A14" s="358"/>
      <c r="B14" s="406" t="s">
        <v>62</v>
      </c>
      <c r="C14" s="407"/>
      <c r="D14" s="407"/>
      <c r="E14" s="407"/>
      <c r="F14" s="407"/>
      <c r="G14" s="407"/>
      <c r="H14" s="407"/>
      <c r="I14" s="407"/>
      <c r="J14" s="407"/>
      <c r="K14" s="407"/>
      <c r="L14" s="408"/>
      <c r="M14" s="401"/>
      <c r="N14" s="401"/>
      <c r="O14" s="397"/>
    </row>
    <row r="15" spans="1:15" ht="48.75" customHeight="1" x14ac:dyDescent="0.25">
      <c r="A15" s="120">
        <v>1</v>
      </c>
      <c r="B15" s="117" t="s">
        <v>12</v>
      </c>
      <c r="C15" s="99" t="s">
        <v>191</v>
      </c>
      <c r="D15" s="99" t="s">
        <v>20</v>
      </c>
      <c r="E15" s="99" t="s">
        <v>167</v>
      </c>
      <c r="F15" s="99" t="s">
        <v>253</v>
      </c>
      <c r="G15" s="99">
        <v>6.1950000000000003</v>
      </c>
      <c r="H15" s="99">
        <v>6.1950000000000003</v>
      </c>
      <c r="I15" s="99">
        <v>6.1950000000000003</v>
      </c>
      <c r="J15" s="99">
        <v>6.1950000000000003</v>
      </c>
      <c r="K15" s="99">
        <v>6.1950000000000003</v>
      </c>
      <c r="L15" s="115">
        <f>K15+J15+I15+H15+G15</f>
        <v>30.975000000000001</v>
      </c>
      <c r="M15" s="116" t="s">
        <v>66</v>
      </c>
      <c r="N15" s="101" t="s">
        <v>137</v>
      </c>
      <c r="O15" s="120"/>
    </row>
    <row r="16" spans="1:15" ht="31.5" customHeight="1" x14ac:dyDescent="0.25">
      <c r="A16" s="121">
        <v>2</v>
      </c>
      <c r="B16" s="122" t="s">
        <v>809</v>
      </c>
      <c r="C16" s="70" t="s">
        <v>191</v>
      </c>
      <c r="D16" s="70" t="s">
        <v>20</v>
      </c>
      <c r="E16" s="70" t="s">
        <v>256</v>
      </c>
      <c r="F16" s="70" t="s">
        <v>253</v>
      </c>
      <c r="G16" s="70">
        <v>514</v>
      </c>
      <c r="H16" s="70">
        <v>411.9</v>
      </c>
      <c r="I16" s="70">
        <v>265.2</v>
      </c>
      <c r="J16" s="70"/>
      <c r="K16" s="70"/>
      <c r="L16" s="123">
        <f>G16+H16+I16+J16+K16</f>
        <v>1191.0999999999999</v>
      </c>
      <c r="M16" s="63" t="s">
        <v>66</v>
      </c>
      <c r="N16" s="102" t="s">
        <v>138</v>
      </c>
      <c r="O16" s="120"/>
    </row>
    <row r="17" spans="1:16" ht="50.25" customHeight="1" x14ac:dyDescent="0.25">
      <c r="A17" s="120">
        <v>3</v>
      </c>
      <c r="B17" s="117" t="s">
        <v>810</v>
      </c>
      <c r="C17" s="99" t="s">
        <v>191</v>
      </c>
      <c r="D17" s="99" t="s">
        <v>20</v>
      </c>
      <c r="E17" s="99" t="s">
        <v>812</v>
      </c>
      <c r="F17" s="99" t="s">
        <v>253</v>
      </c>
      <c r="G17" s="99"/>
      <c r="H17" s="141"/>
      <c r="I17" s="141"/>
      <c r="J17" s="767" t="s">
        <v>510</v>
      </c>
      <c r="K17" s="769"/>
      <c r="L17" s="116"/>
      <c r="M17" s="116" t="s">
        <v>253</v>
      </c>
      <c r="N17" s="101"/>
      <c r="O17" s="120"/>
    </row>
    <row r="18" spans="1:16" ht="63" customHeight="1" x14ac:dyDescent="0.25">
      <c r="A18" s="120">
        <v>4</v>
      </c>
      <c r="B18" s="117" t="s">
        <v>908</v>
      </c>
      <c r="C18" s="99" t="s">
        <v>191</v>
      </c>
      <c r="D18" s="99" t="s">
        <v>20</v>
      </c>
      <c r="E18" s="99" t="s">
        <v>812</v>
      </c>
      <c r="F18" s="99" t="s">
        <v>253</v>
      </c>
      <c r="G18" s="99"/>
      <c r="H18" s="141"/>
      <c r="I18" s="141"/>
      <c r="J18" s="767" t="s">
        <v>510</v>
      </c>
      <c r="K18" s="769"/>
      <c r="L18" s="116"/>
      <c r="M18" s="116" t="s">
        <v>253</v>
      </c>
      <c r="N18" s="101"/>
      <c r="O18" s="120"/>
    </row>
    <row r="19" spans="1:16" ht="33" customHeight="1" x14ac:dyDescent="0.25">
      <c r="A19" s="120">
        <v>5</v>
      </c>
      <c r="B19" s="117" t="s">
        <v>811</v>
      </c>
      <c r="C19" s="99" t="s">
        <v>191</v>
      </c>
      <c r="D19" s="99" t="s">
        <v>20</v>
      </c>
      <c r="E19" s="99" t="s">
        <v>812</v>
      </c>
      <c r="F19" s="99" t="s">
        <v>253</v>
      </c>
      <c r="G19" s="99"/>
      <c r="H19" s="141"/>
      <c r="I19" s="141"/>
      <c r="J19" s="767" t="s">
        <v>510</v>
      </c>
      <c r="K19" s="769"/>
      <c r="L19" s="116"/>
      <c r="M19" s="116" t="s">
        <v>253</v>
      </c>
      <c r="N19" s="101"/>
      <c r="O19" s="120"/>
    </row>
    <row r="20" spans="1:16" ht="66" customHeight="1" x14ac:dyDescent="0.25">
      <c r="A20" s="99">
        <v>6</v>
      </c>
      <c r="B20" s="117" t="s">
        <v>909</v>
      </c>
      <c r="C20" s="99" t="s">
        <v>191</v>
      </c>
      <c r="D20" s="99" t="s">
        <v>20</v>
      </c>
      <c r="E20" s="99" t="s">
        <v>812</v>
      </c>
      <c r="F20" s="99" t="s">
        <v>253</v>
      </c>
      <c r="G20" s="99"/>
      <c r="H20" s="141"/>
      <c r="I20" s="141"/>
      <c r="J20" s="767" t="s">
        <v>510</v>
      </c>
      <c r="K20" s="769"/>
      <c r="L20" s="116"/>
      <c r="M20" s="116" t="s">
        <v>253</v>
      </c>
      <c r="N20" s="101"/>
      <c r="O20" s="120"/>
    </row>
    <row r="21" spans="1:16" ht="80.25" customHeight="1" x14ac:dyDescent="0.25">
      <c r="A21" s="120">
        <v>7</v>
      </c>
      <c r="B21" s="117" t="s">
        <v>254</v>
      </c>
      <c r="C21" s="99" t="s">
        <v>255</v>
      </c>
      <c r="D21" s="99" t="s">
        <v>0</v>
      </c>
      <c r="E21" s="99" t="s">
        <v>167</v>
      </c>
      <c r="F21" s="99" t="s">
        <v>253</v>
      </c>
      <c r="G21" s="767" t="s">
        <v>2</v>
      </c>
      <c r="H21" s="768"/>
      <c r="I21" s="768"/>
      <c r="J21" s="768"/>
      <c r="K21" s="769"/>
      <c r="L21" s="124"/>
      <c r="M21" s="124"/>
      <c r="N21" s="124"/>
      <c r="O21" s="120"/>
    </row>
    <row r="22" spans="1:16" ht="81" customHeight="1" x14ac:dyDescent="0.25">
      <c r="A22" s="100">
        <v>8</v>
      </c>
      <c r="B22" s="117" t="s">
        <v>82</v>
      </c>
      <c r="C22" s="99" t="s">
        <v>255</v>
      </c>
      <c r="D22" s="99" t="s">
        <v>20</v>
      </c>
      <c r="E22" s="99" t="s">
        <v>167</v>
      </c>
      <c r="F22" s="99" t="s">
        <v>253</v>
      </c>
      <c r="G22" s="767" t="s">
        <v>2</v>
      </c>
      <c r="H22" s="768"/>
      <c r="I22" s="768"/>
      <c r="J22" s="768"/>
      <c r="K22" s="769"/>
      <c r="L22" s="125"/>
      <c r="M22" s="125"/>
      <c r="N22" s="125"/>
      <c r="O22" s="120"/>
    </row>
    <row r="23" spans="1:16" ht="34.5" customHeight="1" x14ac:dyDescent="0.25">
      <c r="A23" s="120">
        <v>9</v>
      </c>
      <c r="B23" s="117" t="s">
        <v>257</v>
      </c>
      <c r="C23" s="99" t="s">
        <v>21</v>
      </c>
      <c r="D23" s="99" t="s">
        <v>20</v>
      </c>
      <c r="E23" s="99" t="s">
        <v>167</v>
      </c>
      <c r="F23" s="99" t="s">
        <v>253</v>
      </c>
      <c r="G23" s="767" t="s">
        <v>2</v>
      </c>
      <c r="H23" s="768"/>
      <c r="I23" s="768"/>
      <c r="J23" s="768"/>
      <c r="K23" s="769"/>
      <c r="L23" s="125"/>
      <c r="M23" s="125"/>
      <c r="N23" s="125"/>
      <c r="O23" s="120"/>
    </row>
    <row r="24" spans="1:16" ht="87" customHeight="1" x14ac:dyDescent="0.25">
      <c r="A24" s="120">
        <v>10</v>
      </c>
      <c r="B24" s="117" t="s">
        <v>258</v>
      </c>
      <c r="C24" s="99" t="s">
        <v>21</v>
      </c>
      <c r="D24" s="99" t="s">
        <v>20</v>
      </c>
      <c r="E24" s="99" t="s">
        <v>167</v>
      </c>
      <c r="F24" s="99" t="s">
        <v>253</v>
      </c>
      <c r="G24" s="767" t="s">
        <v>2</v>
      </c>
      <c r="H24" s="768"/>
      <c r="I24" s="768"/>
      <c r="J24" s="768"/>
      <c r="K24" s="769"/>
      <c r="L24" s="125"/>
      <c r="M24" s="125"/>
      <c r="N24" s="125"/>
      <c r="O24" s="120"/>
    </row>
    <row r="25" spans="1:16" ht="48.75" customHeight="1" x14ac:dyDescent="0.25">
      <c r="A25" s="120">
        <v>11</v>
      </c>
      <c r="B25" s="117" t="s">
        <v>96</v>
      </c>
      <c r="C25" s="99" t="s">
        <v>255</v>
      </c>
      <c r="D25" s="99" t="s">
        <v>20</v>
      </c>
      <c r="E25" s="99" t="s">
        <v>167</v>
      </c>
      <c r="F25" s="99" t="s">
        <v>253</v>
      </c>
      <c r="G25" s="767" t="s">
        <v>2</v>
      </c>
      <c r="H25" s="768"/>
      <c r="I25" s="768"/>
      <c r="J25" s="768"/>
      <c r="K25" s="769"/>
      <c r="L25" s="125"/>
      <c r="M25" s="125"/>
      <c r="N25" s="125"/>
      <c r="O25" s="120"/>
    </row>
    <row r="26" spans="1:16" ht="85.5" customHeight="1" x14ac:dyDescent="0.25">
      <c r="A26" s="120">
        <v>12</v>
      </c>
      <c r="B26" s="117" t="s">
        <v>259</v>
      </c>
      <c r="C26" s="99" t="s">
        <v>255</v>
      </c>
      <c r="D26" s="99" t="s">
        <v>20</v>
      </c>
      <c r="E26" s="99" t="s">
        <v>167</v>
      </c>
      <c r="F26" s="99" t="s">
        <v>253</v>
      </c>
      <c r="G26" s="767" t="s">
        <v>2</v>
      </c>
      <c r="H26" s="768"/>
      <c r="I26" s="768"/>
      <c r="J26" s="768"/>
      <c r="K26" s="769"/>
      <c r="L26" s="125"/>
      <c r="M26" s="125"/>
      <c r="N26" s="125"/>
      <c r="O26" s="120"/>
    </row>
    <row r="27" spans="1:16" ht="84" customHeight="1" x14ac:dyDescent="0.25">
      <c r="A27" s="120">
        <v>13</v>
      </c>
      <c r="B27" s="117" t="s">
        <v>260</v>
      </c>
      <c r="C27" s="99" t="s">
        <v>255</v>
      </c>
      <c r="D27" s="99" t="s">
        <v>20</v>
      </c>
      <c r="E27" s="99" t="s">
        <v>167</v>
      </c>
      <c r="F27" s="99" t="s">
        <v>253</v>
      </c>
      <c r="G27" s="767" t="s">
        <v>2</v>
      </c>
      <c r="H27" s="768"/>
      <c r="I27" s="768"/>
      <c r="J27" s="768"/>
      <c r="K27" s="769"/>
      <c r="L27" s="125"/>
      <c r="M27" s="125"/>
      <c r="N27" s="125"/>
      <c r="O27" s="120"/>
    </row>
    <row r="28" spans="1:16" ht="69.75" customHeight="1" x14ac:dyDescent="0.25">
      <c r="A28" s="100">
        <v>14</v>
      </c>
      <c r="B28" s="117" t="s">
        <v>261</v>
      </c>
      <c r="C28" s="99" t="s">
        <v>255</v>
      </c>
      <c r="D28" s="99" t="s">
        <v>20</v>
      </c>
      <c r="E28" s="99" t="s">
        <v>167</v>
      </c>
      <c r="F28" s="99" t="s">
        <v>253</v>
      </c>
      <c r="G28" s="767" t="s">
        <v>2</v>
      </c>
      <c r="H28" s="768"/>
      <c r="I28" s="768"/>
      <c r="J28" s="768"/>
      <c r="K28" s="769"/>
      <c r="L28" s="125"/>
      <c r="M28" s="125"/>
      <c r="N28" s="125"/>
      <c r="O28" s="120"/>
    </row>
    <row r="29" spans="1:16" ht="30" customHeight="1" x14ac:dyDescent="0.25">
      <c r="A29" s="155"/>
      <c r="B29" s="154" t="s">
        <v>29</v>
      </c>
      <c r="C29" s="18" t="s">
        <v>43</v>
      </c>
      <c r="D29" s="155"/>
      <c r="E29" s="155"/>
      <c r="F29" s="155"/>
      <c r="G29" s="20">
        <f>G31+G32+G33</f>
        <v>520.19500000000005</v>
      </c>
      <c r="H29" s="20">
        <f>H31+H32+H33</f>
        <v>418.09499999999997</v>
      </c>
      <c r="I29" s="20">
        <f>I31+I32+I33</f>
        <v>271.39499999999998</v>
      </c>
      <c r="J29" s="20">
        <f>J31+J32+J33</f>
        <v>6.1950000000000003</v>
      </c>
      <c r="K29" s="20">
        <f>K31+K32+K33</f>
        <v>6.1950000000000003</v>
      </c>
      <c r="L29" s="368">
        <f>SUM(G29:K29)</f>
        <v>1222.0749999999998</v>
      </c>
      <c r="M29" s="126"/>
      <c r="N29" s="126"/>
      <c r="O29" s="127"/>
      <c r="P29" s="71">
        <v>1</v>
      </c>
    </row>
    <row r="30" spans="1:16" ht="15.75" customHeight="1" x14ac:dyDescent="0.25">
      <c r="A30" s="12"/>
      <c r="B30" s="412" t="s">
        <v>51</v>
      </c>
      <c r="C30" s="424"/>
      <c r="D30" s="36"/>
      <c r="E30" s="36"/>
      <c r="F30" s="36"/>
      <c r="G30" s="38"/>
      <c r="H30" s="38"/>
      <c r="I30" s="38"/>
      <c r="J30" s="38"/>
      <c r="K30" s="38"/>
      <c r="L30" s="44"/>
      <c r="M30" s="12"/>
      <c r="N30" s="12"/>
      <c r="O30" s="141"/>
    </row>
    <row r="31" spans="1:16" ht="30" customHeight="1" x14ac:dyDescent="0.25">
      <c r="A31" s="8"/>
      <c r="B31" s="6" t="s">
        <v>13</v>
      </c>
      <c r="C31" s="7" t="s">
        <v>43</v>
      </c>
      <c r="D31" s="8"/>
      <c r="E31" s="8"/>
      <c r="F31" s="8"/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33">
        <f>SUM(G31:K31)</f>
        <v>0</v>
      </c>
      <c r="M31" s="38"/>
      <c r="N31" s="38"/>
      <c r="O31" s="127"/>
      <c r="P31" s="71">
        <v>1</v>
      </c>
    </row>
    <row r="32" spans="1:16" ht="30" customHeight="1" x14ac:dyDescent="0.25">
      <c r="A32" s="8"/>
      <c r="B32" s="6" t="s">
        <v>52</v>
      </c>
      <c r="C32" s="7" t="s">
        <v>43</v>
      </c>
      <c r="D32" s="8"/>
      <c r="E32" s="8"/>
      <c r="F32" s="8"/>
      <c r="G32" s="43">
        <f t="shared" ref="G32:L32" si="0">G15+G16</f>
        <v>520.19500000000005</v>
      </c>
      <c r="H32" s="43">
        <f t="shared" si="0"/>
        <v>418.09499999999997</v>
      </c>
      <c r="I32" s="43">
        <f t="shared" si="0"/>
        <v>271.39499999999998</v>
      </c>
      <c r="J32" s="43">
        <f t="shared" si="0"/>
        <v>6.1950000000000003</v>
      </c>
      <c r="K32" s="43">
        <f t="shared" si="0"/>
        <v>6.1950000000000003</v>
      </c>
      <c r="L32" s="43">
        <f t="shared" si="0"/>
        <v>1222.0749999999998</v>
      </c>
      <c r="M32" s="38"/>
      <c r="N32" s="38"/>
      <c r="O32" s="127"/>
      <c r="P32" s="71">
        <v>1</v>
      </c>
    </row>
    <row r="33" spans="1:16" ht="30" customHeight="1" x14ac:dyDescent="0.25">
      <c r="A33" s="8"/>
      <c r="B33" s="6" t="s">
        <v>53</v>
      </c>
      <c r="C33" s="7" t="s">
        <v>43</v>
      </c>
      <c r="D33" s="8"/>
      <c r="E33" s="8"/>
      <c r="F33" s="8"/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33">
        <f>SUM(G33:K33)</f>
        <v>0</v>
      </c>
      <c r="M33" s="38"/>
      <c r="N33" s="38"/>
      <c r="O33" s="127"/>
      <c r="P33" s="71">
        <v>1</v>
      </c>
    </row>
    <row r="34" spans="1:16" ht="15" customHeight="1" x14ac:dyDescent="0.25">
      <c r="A34" s="400"/>
      <c r="B34" s="53" t="s">
        <v>616</v>
      </c>
      <c r="C34" s="54"/>
      <c r="D34" s="54"/>
      <c r="E34" s="54"/>
      <c r="F34" s="54"/>
      <c r="G34" s="54"/>
      <c r="H34" s="54"/>
      <c r="I34" s="54"/>
      <c r="J34" s="54"/>
      <c r="K34" s="54"/>
      <c r="L34" s="55"/>
      <c r="M34" s="19"/>
      <c r="N34" s="19"/>
      <c r="O34" s="397"/>
    </row>
    <row r="35" spans="1:16" x14ac:dyDescent="0.25">
      <c r="A35" s="41"/>
      <c r="B35" s="365" t="s">
        <v>108</v>
      </c>
      <c r="C35" s="366"/>
      <c r="D35" s="366"/>
      <c r="E35" s="366"/>
      <c r="F35" s="366"/>
      <c r="G35" s="366"/>
      <c r="H35" s="366"/>
      <c r="I35" s="366"/>
      <c r="J35" s="366"/>
      <c r="K35" s="366"/>
      <c r="L35" s="366"/>
      <c r="M35" s="366"/>
      <c r="N35" s="367"/>
      <c r="O35" s="398"/>
    </row>
    <row r="36" spans="1:16" ht="47.25" customHeight="1" x14ac:dyDescent="0.25">
      <c r="A36" s="128">
        <v>1</v>
      </c>
      <c r="B36" s="87" t="s">
        <v>247</v>
      </c>
      <c r="C36" s="129" t="s">
        <v>63</v>
      </c>
      <c r="D36" s="129"/>
      <c r="E36" s="129"/>
      <c r="F36" s="130" t="s">
        <v>650</v>
      </c>
      <c r="G36" s="63">
        <v>69</v>
      </c>
      <c r="H36" s="63">
        <v>74</v>
      </c>
      <c r="I36" s="63">
        <v>80</v>
      </c>
      <c r="J36" s="63">
        <v>86</v>
      </c>
      <c r="K36" s="63">
        <v>90</v>
      </c>
      <c r="L36" s="131"/>
      <c r="M36" s="141"/>
      <c r="N36" s="141"/>
      <c r="O36" s="128" t="s">
        <v>803</v>
      </c>
    </row>
    <row r="37" spans="1:16" ht="15" customHeight="1" x14ac:dyDescent="0.25">
      <c r="A37" s="404"/>
      <c r="B37" s="409" t="s">
        <v>62</v>
      </c>
      <c r="C37" s="410"/>
      <c r="D37" s="410"/>
      <c r="E37" s="410"/>
      <c r="F37" s="410"/>
      <c r="G37" s="410"/>
      <c r="H37" s="410"/>
      <c r="I37" s="410"/>
      <c r="J37" s="410"/>
      <c r="K37" s="410"/>
      <c r="L37" s="411"/>
      <c r="M37" s="401"/>
      <c r="N37" s="401"/>
      <c r="O37" s="398"/>
    </row>
    <row r="38" spans="1:16" ht="81" customHeight="1" x14ac:dyDescent="0.25">
      <c r="A38" s="132">
        <v>1</v>
      </c>
      <c r="B38" s="62" t="s">
        <v>49</v>
      </c>
      <c r="C38" s="70" t="s">
        <v>38</v>
      </c>
      <c r="D38" s="70" t="s">
        <v>20</v>
      </c>
      <c r="E38" s="70" t="s">
        <v>200</v>
      </c>
      <c r="F38" s="133" t="s">
        <v>813</v>
      </c>
      <c r="G38" s="70">
        <v>1</v>
      </c>
      <c r="H38" s="70">
        <v>1</v>
      </c>
      <c r="I38" s="70">
        <v>1</v>
      </c>
      <c r="J38" s="70">
        <v>1</v>
      </c>
      <c r="K38" s="70">
        <v>1</v>
      </c>
      <c r="L38" s="134"/>
      <c r="M38" s="109"/>
      <c r="N38" s="105"/>
      <c r="O38" s="128">
        <v>1</v>
      </c>
    </row>
    <row r="39" spans="1:16" ht="65.25" customHeight="1" x14ac:dyDescent="0.25">
      <c r="A39" s="132">
        <v>2</v>
      </c>
      <c r="B39" s="62" t="s">
        <v>929</v>
      </c>
      <c r="C39" s="70" t="s">
        <v>38</v>
      </c>
      <c r="D39" s="70" t="s">
        <v>20</v>
      </c>
      <c r="E39" s="70" t="s">
        <v>814</v>
      </c>
      <c r="F39" s="133" t="s">
        <v>815</v>
      </c>
      <c r="G39" s="70"/>
      <c r="H39" s="70">
        <v>2</v>
      </c>
      <c r="I39" s="70">
        <v>9</v>
      </c>
      <c r="J39" s="70">
        <v>4</v>
      </c>
      <c r="K39" s="70">
        <v>4</v>
      </c>
      <c r="L39" s="135"/>
      <c r="M39" s="109"/>
      <c r="N39" s="105"/>
      <c r="O39" s="128">
        <v>2</v>
      </c>
    </row>
    <row r="40" spans="1:16" ht="69" customHeight="1" x14ac:dyDescent="0.25">
      <c r="A40" s="132">
        <v>3</v>
      </c>
      <c r="B40" s="62" t="s">
        <v>928</v>
      </c>
      <c r="C40" s="70" t="s">
        <v>38</v>
      </c>
      <c r="D40" s="70" t="s">
        <v>20</v>
      </c>
      <c r="E40" s="70" t="s">
        <v>200</v>
      </c>
      <c r="F40" s="133" t="s">
        <v>816</v>
      </c>
      <c r="G40" s="70">
        <v>1</v>
      </c>
      <c r="H40" s="70">
        <v>1</v>
      </c>
      <c r="I40" s="70">
        <v>1</v>
      </c>
      <c r="J40" s="70">
        <v>1</v>
      </c>
      <c r="K40" s="96">
        <v>1</v>
      </c>
      <c r="L40" s="136"/>
      <c r="M40" s="109"/>
      <c r="N40" s="105"/>
      <c r="O40" s="128">
        <v>3</v>
      </c>
    </row>
    <row r="41" spans="1:16" ht="64.5" customHeight="1" x14ac:dyDescent="0.25">
      <c r="A41" s="132">
        <v>4</v>
      </c>
      <c r="B41" s="137" t="s">
        <v>114</v>
      </c>
      <c r="C41" s="138" t="s">
        <v>43</v>
      </c>
      <c r="D41" s="138" t="s">
        <v>20</v>
      </c>
      <c r="E41" s="138" t="s">
        <v>200</v>
      </c>
      <c r="F41" s="139" t="s">
        <v>817</v>
      </c>
      <c r="G41" s="70">
        <v>0</v>
      </c>
      <c r="H41" s="70">
        <v>3</v>
      </c>
      <c r="I41" s="70">
        <v>6.5</v>
      </c>
      <c r="J41" s="70">
        <v>6.5</v>
      </c>
      <c r="K41" s="70"/>
      <c r="L41" s="145">
        <v>16</v>
      </c>
      <c r="M41" s="129" t="s">
        <v>66</v>
      </c>
      <c r="N41" s="140" t="s">
        <v>651</v>
      </c>
      <c r="O41" s="132">
        <v>4</v>
      </c>
    </row>
    <row r="42" spans="1:16" ht="30" customHeight="1" x14ac:dyDescent="0.25">
      <c r="A42" s="155"/>
      <c r="B42" s="154" t="s">
        <v>29</v>
      </c>
      <c r="C42" s="18" t="s">
        <v>43</v>
      </c>
      <c r="D42" s="155"/>
      <c r="E42" s="155"/>
      <c r="F42" s="155"/>
      <c r="G42" s="20">
        <f t="shared" ref="G42:L42" si="1">G44+G45+G46</f>
        <v>0</v>
      </c>
      <c r="H42" s="20">
        <f t="shared" si="1"/>
        <v>3</v>
      </c>
      <c r="I42" s="20">
        <f t="shared" si="1"/>
        <v>6.5</v>
      </c>
      <c r="J42" s="20">
        <f t="shared" si="1"/>
        <v>6.5</v>
      </c>
      <c r="K42" s="20">
        <f t="shared" si="1"/>
        <v>0</v>
      </c>
      <c r="L42" s="368">
        <f t="shared" si="1"/>
        <v>16</v>
      </c>
      <c r="M42" s="37"/>
      <c r="N42" s="37"/>
      <c r="O42" s="127"/>
      <c r="P42" s="71">
        <v>1</v>
      </c>
    </row>
    <row r="43" spans="1:16" ht="15.75" customHeight="1" x14ac:dyDescent="0.25">
      <c r="A43" s="12"/>
      <c r="B43" s="412" t="s">
        <v>51</v>
      </c>
      <c r="C43" s="424"/>
      <c r="D43" s="36"/>
      <c r="E43" s="36"/>
      <c r="F43" s="36"/>
      <c r="G43" s="38"/>
      <c r="H43" s="38"/>
      <c r="I43" s="38"/>
      <c r="J43" s="38"/>
      <c r="K43" s="38"/>
      <c r="L43" s="44"/>
      <c r="M43" s="12"/>
      <c r="N43" s="12"/>
      <c r="O43" s="141"/>
    </row>
    <row r="44" spans="1:16" ht="30" customHeight="1" x14ac:dyDescent="0.25">
      <c r="A44" s="8"/>
      <c r="B44" s="6" t="s">
        <v>13</v>
      </c>
      <c r="C44" s="7" t="s">
        <v>43</v>
      </c>
      <c r="D44" s="8"/>
      <c r="E44" s="8"/>
      <c r="F44" s="8"/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33">
        <f>G44+H44+I44+J44+K44</f>
        <v>0</v>
      </c>
      <c r="M44" s="36"/>
      <c r="N44" s="36"/>
      <c r="O44" s="127"/>
      <c r="P44" s="71">
        <v>1</v>
      </c>
    </row>
    <row r="45" spans="1:16" ht="30" customHeight="1" x14ac:dyDescent="0.25">
      <c r="A45" s="8"/>
      <c r="B45" s="6" t="s">
        <v>52</v>
      </c>
      <c r="C45" s="7" t="s">
        <v>43</v>
      </c>
      <c r="D45" s="8"/>
      <c r="E45" s="8"/>
      <c r="F45" s="8"/>
      <c r="G45" s="43">
        <f>G41</f>
        <v>0</v>
      </c>
      <c r="H45" s="43">
        <f>H41</f>
        <v>3</v>
      </c>
      <c r="I45" s="43">
        <f>I41</f>
        <v>6.5</v>
      </c>
      <c r="J45" s="43">
        <f>J41</f>
        <v>6.5</v>
      </c>
      <c r="K45" s="43">
        <f>K41</f>
        <v>0</v>
      </c>
      <c r="L45" s="33">
        <f>G45+H45+I45+J45+K45</f>
        <v>16</v>
      </c>
      <c r="M45" s="36"/>
      <c r="N45" s="36"/>
      <c r="O45" s="127"/>
      <c r="P45" s="71">
        <v>1</v>
      </c>
    </row>
    <row r="46" spans="1:16" ht="30" customHeight="1" x14ac:dyDescent="0.25">
      <c r="A46" s="8"/>
      <c r="B46" s="6" t="s">
        <v>53</v>
      </c>
      <c r="C46" s="7" t="s">
        <v>43</v>
      </c>
      <c r="D46" s="8"/>
      <c r="E46" s="8"/>
      <c r="F46" s="8"/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33">
        <f>G46+H46+I46+J46+K46</f>
        <v>0</v>
      </c>
      <c r="M46" s="36"/>
      <c r="N46" s="36"/>
      <c r="O46" s="127"/>
      <c r="P46" s="71">
        <v>1</v>
      </c>
    </row>
    <row r="47" spans="1:16" ht="15" customHeight="1" x14ac:dyDescent="0.25">
      <c r="A47" s="402"/>
      <c r="B47" s="403" t="s">
        <v>731</v>
      </c>
      <c r="C47" s="403"/>
      <c r="D47" s="403"/>
      <c r="E47" s="403"/>
      <c r="F47" s="403"/>
      <c r="G47" s="403"/>
      <c r="H47" s="403"/>
      <c r="I47" s="403"/>
      <c r="J47" s="403"/>
      <c r="K47" s="403"/>
      <c r="L47" s="403"/>
      <c r="M47" s="37"/>
      <c r="N47" s="37"/>
      <c r="O47" s="228"/>
    </row>
    <row r="48" spans="1:16" x14ac:dyDescent="0.25">
      <c r="A48" s="402"/>
      <c r="B48" s="365" t="s">
        <v>108</v>
      </c>
      <c r="C48" s="366"/>
      <c r="D48" s="366"/>
      <c r="E48" s="366"/>
      <c r="F48" s="366"/>
      <c r="G48" s="366"/>
      <c r="H48" s="366"/>
      <c r="I48" s="366"/>
      <c r="J48" s="366"/>
      <c r="K48" s="366"/>
      <c r="L48" s="366"/>
      <c r="M48" s="366"/>
      <c r="N48" s="367"/>
      <c r="O48" s="228"/>
    </row>
    <row r="49" spans="1:16" x14ac:dyDescent="0.25">
      <c r="A49" s="228"/>
      <c r="B49" s="399" t="s">
        <v>730</v>
      </c>
      <c r="C49" s="129"/>
      <c r="D49" s="129"/>
      <c r="E49" s="129"/>
      <c r="F49" s="130"/>
      <c r="G49" s="63"/>
      <c r="H49" s="63"/>
      <c r="I49" s="63"/>
      <c r="J49" s="63"/>
      <c r="K49" s="63"/>
      <c r="L49" s="131"/>
      <c r="M49" s="105"/>
      <c r="N49" s="105"/>
      <c r="O49" s="228" t="s">
        <v>803</v>
      </c>
    </row>
    <row r="50" spans="1:16" ht="15" customHeight="1" x14ac:dyDescent="0.25">
      <c r="A50" s="405"/>
      <c r="B50" s="409" t="s">
        <v>62</v>
      </c>
      <c r="C50" s="410"/>
      <c r="D50" s="410"/>
      <c r="E50" s="410"/>
      <c r="F50" s="410"/>
      <c r="G50" s="410"/>
      <c r="H50" s="410"/>
      <c r="I50" s="410"/>
      <c r="J50" s="410"/>
      <c r="K50" s="410"/>
      <c r="L50" s="411"/>
      <c r="M50" s="152"/>
      <c r="N50" s="152"/>
      <c r="O50" s="228"/>
    </row>
    <row r="51" spans="1:16" x14ac:dyDescent="0.25">
      <c r="A51" s="107">
        <v>1</v>
      </c>
      <c r="B51" s="62" t="s">
        <v>730</v>
      </c>
      <c r="C51" s="70"/>
      <c r="D51" s="70"/>
      <c r="E51" s="70"/>
      <c r="F51" s="133"/>
      <c r="G51" s="70"/>
      <c r="H51" s="70"/>
      <c r="I51" s="70"/>
      <c r="J51" s="70"/>
      <c r="K51" s="70"/>
      <c r="L51" s="134"/>
      <c r="M51" s="105"/>
      <c r="N51" s="105"/>
      <c r="O51" s="107"/>
    </row>
    <row r="52" spans="1:16" x14ac:dyDescent="0.25">
      <c r="A52" s="107">
        <v>2</v>
      </c>
      <c r="B52" s="62" t="s">
        <v>730</v>
      </c>
      <c r="C52" s="70"/>
      <c r="D52" s="70"/>
      <c r="E52" s="70"/>
      <c r="F52" s="133"/>
      <c r="G52" s="70"/>
      <c r="H52" s="70"/>
      <c r="I52" s="70"/>
      <c r="J52" s="70"/>
      <c r="K52" s="70"/>
      <c r="L52" s="134"/>
      <c r="M52" s="105"/>
      <c r="N52" s="105"/>
      <c r="O52" s="107"/>
    </row>
    <row r="53" spans="1:16" x14ac:dyDescent="0.25">
      <c r="A53" s="107">
        <v>3</v>
      </c>
      <c r="B53" s="62" t="s">
        <v>730</v>
      </c>
      <c r="C53" s="70"/>
      <c r="D53" s="70"/>
      <c r="E53" s="70"/>
      <c r="F53" s="133"/>
      <c r="G53" s="70"/>
      <c r="H53" s="70"/>
      <c r="I53" s="70"/>
      <c r="J53" s="70"/>
      <c r="K53" s="70"/>
      <c r="L53" s="134"/>
      <c r="M53" s="105"/>
      <c r="N53" s="105"/>
      <c r="O53" s="107"/>
    </row>
    <row r="54" spans="1:16" ht="30" customHeight="1" x14ac:dyDescent="0.25">
      <c r="A54" s="19"/>
      <c r="B54" s="142" t="s">
        <v>26</v>
      </c>
      <c r="C54" s="25" t="s">
        <v>43</v>
      </c>
      <c r="D54" s="143"/>
      <c r="E54" s="143"/>
      <c r="F54" s="143"/>
      <c r="G54" s="20">
        <f>G56+G57+G58</f>
        <v>520.19500000000005</v>
      </c>
      <c r="H54" s="20">
        <f>H56+H57+H58</f>
        <v>421.09499999999997</v>
      </c>
      <c r="I54" s="20">
        <f>I56+I57+I58</f>
        <v>277.89499999999998</v>
      </c>
      <c r="J54" s="20">
        <f>J56+J57+J58</f>
        <v>12.695</v>
      </c>
      <c r="K54" s="20">
        <f>K56+K57+K58</f>
        <v>6.1950000000000003</v>
      </c>
      <c r="L54" s="47">
        <f>G54+H54+I54+J54+K54</f>
        <v>1238.0749999999998</v>
      </c>
      <c r="M54" s="144"/>
      <c r="N54" s="19"/>
      <c r="O54" s="141"/>
      <c r="P54" s="71">
        <v>1</v>
      </c>
    </row>
    <row r="55" spans="1:16" x14ac:dyDescent="0.25">
      <c r="A55" s="12"/>
      <c r="B55" s="412" t="s">
        <v>51</v>
      </c>
      <c r="C55" s="424"/>
      <c r="D55" s="36"/>
      <c r="E55" s="36"/>
      <c r="F55" s="36"/>
      <c r="G55" s="38"/>
      <c r="H55" s="38"/>
      <c r="I55" s="38"/>
      <c r="J55" s="38"/>
      <c r="K55" s="38"/>
      <c r="L55" s="44"/>
      <c r="M55" s="12"/>
      <c r="N55" s="12"/>
      <c r="O55" s="141"/>
    </row>
    <row r="56" spans="1:16" ht="30" customHeight="1" x14ac:dyDescent="0.25">
      <c r="A56" s="12"/>
      <c r="B56" s="412" t="s">
        <v>13</v>
      </c>
      <c r="C56" s="156" t="s">
        <v>43</v>
      </c>
      <c r="D56" s="36"/>
      <c r="E56" s="36"/>
      <c r="F56" s="36"/>
      <c r="G56" s="43">
        <f>G31+G44</f>
        <v>0</v>
      </c>
      <c r="H56" s="43">
        <f t="shared" ref="H56:L56" si="2">H31+H44</f>
        <v>0</v>
      </c>
      <c r="I56" s="43">
        <f t="shared" si="2"/>
        <v>0</v>
      </c>
      <c r="J56" s="43">
        <f t="shared" si="2"/>
        <v>0</v>
      </c>
      <c r="K56" s="43">
        <f t="shared" si="2"/>
        <v>0</v>
      </c>
      <c r="L56" s="43">
        <f t="shared" si="2"/>
        <v>0</v>
      </c>
      <c r="M56" s="12"/>
      <c r="N56" s="12"/>
      <c r="O56" s="141"/>
      <c r="P56" s="71">
        <v>1</v>
      </c>
    </row>
    <row r="57" spans="1:16" ht="30" customHeight="1" x14ac:dyDescent="0.25">
      <c r="A57" s="12"/>
      <c r="B57" s="412" t="s">
        <v>52</v>
      </c>
      <c r="C57" s="156" t="s">
        <v>43</v>
      </c>
      <c r="D57" s="36"/>
      <c r="E57" s="36"/>
      <c r="F57" s="36"/>
      <c r="G57" s="43">
        <f>G32+G45</f>
        <v>520.19500000000005</v>
      </c>
      <c r="H57" s="43">
        <f t="shared" ref="H57:L57" si="3">H32+H45</f>
        <v>421.09499999999997</v>
      </c>
      <c r="I57" s="43">
        <f t="shared" si="3"/>
        <v>277.89499999999998</v>
      </c>
      <c r="J57" s="43">
        <f t="shared" si="3"/>
        <v>12.695</v>
      </c>
      <c r="K57" s="43">
        <f t="shared" si="3"/>
        <v>6.1950000000000003</v>
      </c>
      <c r="L57" s="43">
        <f t="shared" si="3"/>
        <v>1238.0749999999998</v>
      </c>
      <c r="M57" s="12"/>
      <c r="N57" s="12"/>
      <c r="O57" s="141"/>
      <c r="P57" s="71">
        <v>1</v>
      </c>
    </row>
    <row r="58" spans="1:16" ht="30" customHeight="1" x14ac:dyDescent="0.25">
      <c r="A58" s="12"/>
      <c r="B58" s="412" t="s">
        <v>53</v>
      </c>
      <c r="C58" s="156" t="s">
        <v>43</v>
      </c>
      <c r="D58" s="36"/>
      <c r="E58" s="36"/>
      <c r="F58" s="36"/>
      <c r="G58" s="43">
        <f>G33+G46</f>
        <v>0</v>
      </c>
      <c r="H58" s="43">
        <f t="shared" ref="H58:L58" si="4">H33+H46</f>
        <v>0</v>
      </c>
      <c r="I58" s="43">
        <f t="shared" si="4"/>
        <v>0</v>
      </c>
      <c r="J58" s="43">
        <f t="shared" si="4"/>
        <v>0</v>
      </c>
      <c r="K58" s="43">
        <f t="shared" si="4"/>
        <v>0</v>
      </c>
      <c r="L58" s="43">
        <f t="shared" si="4"/>
        <v>0</v>
      </c>
      <c r="M58" s="12"/>
      <c r="N58" s="12"/>
      <c r="O58" s="141"/>
      <c r="P58" s="71">
        <v>1</v>
      </c>
    </row>
  </sheetData>
  <mergeCells count="22">
    <mergeCell ref="G28:K28"/>
    <mergeCell ref="J17:K17"/>
    <mergeCell ref="J18:K18"/>
    <mergeCell ref="A2:N2"/>
    <mergeCell ref="A4:A5"/>
    <mergeCell ref="B4:B5"/>
    <mergeCell ref="C4:C5"/>
    <mergeCell ref="D4:D5"/>
    <mergeCell ref="G4:L4"/>
    <mergeCell ref="E4:E5"/>
    <mergeCell ref="N4:N5"/>
    <mergeCell ref="F4:F5"/>
    <mergeCell ref="M4:M5"/>
    <mergeCell ref="G27:K27"/>
    <mergeCell ref="J19:K19"/>
    <mergeCell ref="J20:K20"/>
    <mergeCell ref="G26:K26"/>
    <mergeCell ref="G21:K21"/>
    <mergeCell ref="G22:K22"/>
    <mergeCell ref="G23:K23"/>
    <mergeCell ref="G24:K24"/>
    <mergeCell ref="G25:K25"/>
  </mergeCells>
  <pageMargins left="0.98425196850393704" right="0.39370078740157483" top="0.98425196850393704" bottom="0.59055118110236227" header="0" footer="0"/>
  <pageSetup paperSize="9" scale="58" firstPageNumber="33" fitToHeight="0" orientation="landscape" useFirstPageNumber="1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Q254"/>
  <sheetViews>
    <sheetView showWhiteSpace="0" view="pageBreakPreview" topLeftCell="A91" zoomScale="85" zoomScaleNormal="60" zoomScaleSheetLayoutView="85" zoomScalePageLayoutView="82" workbookViewId="0">
      <selection activeCell="B68" sqref="B68"/>
    </sheetView>
  </sheetViews>
  <sheetFormatPr defaultColWidth="10.28515625" defaultRowHeight="15.75" x14ac:dyDescent="0.25"/>
  <cols>
    <col min="1" max="1" width="4.140625" style="71" customWidth="1"/>
    <col min="2" max="2" width="44.7109375" style="71" customWidth="1"/>
    <col min="3" max="3" width="10.5703125" style="633" customWidth="1"/>
    <col min="4" max="4" width="14.5703125" style="71" customWidth="1"/>
    <col min="5" max="5" width="11.7109375" style="71" customWidth="1"/>
    <col min="6" max="6" width="20.5703125" style="633" customWidth="1"/>
    <col min="7" max="7" width="14.7109375" style="633" customWidth="1"/>
    <col min="8" max="8" width="12.85546875" style="633" customWidth="1"/>
    <col min="9" max="9" width="13.42578125" style="633" customWidth="1"/>
    <col min="10" max="10" width="12.7109375" style="633" customWidth="1"/>
    <col min="11" max="11" width="12.5703125" style="633" customWidth="1"/>
    <col min="12" max="12" width="13.28515625" style="633" customWidth="1"/>
    <col min="13" max="13" width="13" style="633" customWidth="1"/>
    <col min="14" max="14" width="18" style="633" customWidth="1"/>
    <col min="15" max="15" width="4" style="71" hidden="1" customWidth="1"/>
    <col min="16" max="16" width="0" style="71" hidden="1" customWidth="1"/>
    <col min="17" max="16384" width="10.28515625" style="71"/>
  </cols>
  <sheetData>
    <row r="1" spans="1:15" x14ac:dyDescent="0.25">
      <c r="A1" s="634"/>
      <c r="O1" s="634"/>
    </row>
    <row r="2" spans="1:15" ht="18.75" customHeight="1" x14ac:dyDescent="0.3">
      <c r="A2" s="780" t="s">
        <v>193</v>
      </c>
      <c r="B2" s="780"/>
      <c r="C2" s="780"/>
      <c r="D2" s="780"/>
      <c r="E2" s="780"/>
      <c r="F2" s="780"/>
      <c r="G2" s="780"/>
      <c r="H2" s="780"/>
      <c r="I2" s="780"/>
      <c r="J2" s="780"/>
      <c r="K2" s="780"/>
      <c r="L2" s="780"/>
      <c r="M2" s="780"/>
      <c r="N2" s="780"/>
      <c r="O2" s="179"/>
    </row>
    <row r="3" spans="1:15" x14ac:dyDescent="0.25">
      <c r="A3" s="427"/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427"/>
    </row>
    <row r="4" spans="1:15" ht="35.25" customHeight="1" x14ac:dyDescent="0.25">
      <c r="A4" s="777" t="s">
        <v>55</v>
      </c>
      <c r="B4" s="856" t="s">
        <v>56</v>
      </c>
      <c r="C4" s="856" t="s">
        <v>47</v>
      </c>
      <c r="D4" s="856" t="s">
        <v>57</v>
      </c>
      <c r="E4" s="856" t="s">
        <v>59</v>
      </c>
      <c r="F4" s="856" t="s">
        <v>58</v>
      </c>
      <c r="G4" s="779" t="s">
        <v>122</v>
      </c>
      <c r="H4" s="896"/>
      <c r="I4" s="896"/>
      <c r="J4" s="896"/>
      <c r="K4" s="896"/>
      <c r="L4" s="897"/>
      <c r="M4" s="856" t="s">
        <v>61</v>
      </c>
      <c r="N4" s="856" t="s">
        <v>123</v>
      </c>
      <c r="O4" s="426"/>
    </row>
    <row r="5" spans="1:15" ht="35.25" customHeight="1" x14ac:dyDescent="0.25">
      <c r="A5" s="777"/>
      <c r="B5" s="857"/>
      <c r="C5" s="857"/>
      <c r="D5" s="857"/>
      <c r="E5" s="857"/>
      <c r="F5" s="857"/>
      <c r="G5" s="425" t="s">
        <v>152</v>
      </c>
      <c r="H5" s="425" t="s">
        <v>153</v>
      </c>
      <c r="I5" s="425" t="s">
        <v>154</v>
      </c>
      <c r="J5" s="425" t="s">
        <v>155</v>
      </c>
      <c r="K5" s="425" t="s">
        <v>156</v>
      </c>
      <c r="L5" s="426" t="s">
        <v>60</v>
      </c>
      <c r="M5" s="857"/>
      <c r="N5" s="857"/>
      <c r="O5" s="396"/>
    </row>
    <row r="6" spans="1:15" ht="20.25" customHeight="1" x14ac:dyDescent="0.25">
      <c r="A6" s="184">
        <v>1</v>
      </c>
      <c r="B6" s="535">
        <v>2</v>
      </c>
      <c r="C6" s="535">
        <v>3</v>
      </c>
      <c r="D6" s="535">
        <v>4</v>
      </c>
      <c r="E6" s="535">
        <v>5</v>
      </c>
      <c r="F6" s="535">
        <v>6</v>
      </c>
      <c r="G6" s="535">
        <v>7</v>
      </c>
      <c r="H6" s="535">
        <v>8</v>
      </c>
      <c r="I6" s="535">
        <v>9</v>
      </c>
      <c r="J6" s="535">
        <v>10</v>
      </c>
      <c r="K6" s="535">
        <v>11</v>
      </c>
      <c r="L6" s="535">
        <v>12</v>
      </c>
      <c r="M6" s="535">
        <v>13</v>
      </c>
      <c r="N6" s="535">
        <v>14</v>
      </c>
      <c r="O6" s="184"/>
    </row>
    <row r="7" spans="1:15" ht="15" customHeight="1" x14ac:dyDescent="0.25">
      <c r="A7" s="41"/>
      <c r="B7" s="657" t="s">
        <v>617</v>
      </c>
      <c r="C7" s="658"/>
      <c r="D7" s="658"/>
      <c r="E7" s="658"/>
      <c r="F7" s="658"/>
      <c r="G7" s="658"/>
      <c r="H7" s="658"/>
      <c r="I7" s="658"/>
      <c r="J7" s="658"/>
      <c r="K7" s="658"/>
      <c r="L7" s="658"/>
      <c r="M7" s="658"/>
      <c r="N7" s="659"/>
      <c r="O7" s="294"/>
    </row>
    <row r="8" spans="1:15" ht="15.75" customHeight="1" x14ac:dyDescent="0.25">
      <c r="A8" s="41"/>
      <c r="B8" s="365" t="s">
        <v>108</v>
      </c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7"/>
      <c r="O8" s="128"/>
    </row>
    <row r="9" spans="1:15" ht="63" customHeight="1" x14ac:dyDescent="0.25">
      <c r="A9" s="61">
        <v>1</v>
      </c>
      <c r="B9" s="457" t="s">
        <v>331</v>
      </c>
      <c r="C9" s="299" t="s">
        <v>250</v>
      </c>
      <c r="D9" s="299"/>
      <c r="E9" s="299"/>
      <c r="F9" s="299" t="s">
        <v>906</v>
      </c>
      <c r="G9" s="299">
        <v>31.5</v>
      </c>
      <c r="H9" s="299">
        <v>33.299999999999997</v>
      </c>
      <c r="I9" s="299">
        <v>27.4</v>
      </c>
      <c r="J9" s="299">
        <v>28.4</v>
      </c>
      <c r="K9" s="299">
        <v>29.4</v>
      </c>
      <c r="L9" s="299"/>
      <c r="M9" s="299"/>
      <c r="N9" s="299"/>
      <c r="O9" s="61" t="s">
        <v>803</v>
      </c>
    </row>
    <row r="10" spans="1:15" ht="63" customHeight="1" x14ac:dyDescent="0.25">
      <c r="A10" s="294">
        <v>2</v>
      </c>
      <c r="B10" s="457" t="s">
        <v>332</v>
      </c>
      <c r="C10" s="299" t="s">
        <v>63</v>
      </c>
      <c r="D10" s="299"/>
      <c r="E10" s="299"/>
      <c r="F10" s="299" t="s">
        <v>906</v>
      </c>
      <c r="G10" s="299">
        <v>73.5</v>
      </c>
      <c r="H10" s="299">
        <v>73.599999999999994</v>
      </c>
      <c r="I10" s="299">
        <v>78</v>
      </c>
      <c r="J10" s="299">
        <v>79</v>
      </c>
      <c r="K10" s="299">
        <v>80</v>
      </c>
      <c r="L10" s="299"/>
      <c r="M10" s="299"/>
      <c r="N10" s="299"/>
      <c r="O10" s="294" t="s">
        <v>803</v>
      </c>
    </row>
    <row r="11" spans="1:15" ht="110.25" customHeight="1" x14ac:dyDescent="0.25">
      <c r="A11" s="294">
        <v>3</v>
      </c>
      <c r="B11" s="457" t="s">
        <v>177</v>
      </c>
      <c r="C11" s="299" t="s">
        <v>63</v>
      </c>
      <c r="D11" s="299"/>
      <c r="E11" s="299"/>
      <c r="F11" s="299" t="s">
        <v>178</v>
      </c>
      <c r="G11" s="299">
        <v>69</v>
      </c>
      <c r="H11" s="299">
        <v>72</v>
      </c>
      <c r="I11" s="299">
        <v>76</v>
      </c>
      <c r="J11" s="299">
        <v>82.3</v>
      </c>
      <c r="K11" s="299">
        <v>82.3</v>
      </c>
      <c r="L11" s="163"/>
      <c r="M11" s="61"/>
      <c r="N11" s="61"/>
      <c r="O11" s="294" t="s">
        <v>803</v>
      </c>
    </row>
    <row r="12" spans="1:15" ht="15.75" customHeight="1" x14ac:dyDescent="0.25">
      <c r="A12" s="358"/>
      <c r="B12" s="891" t="s">
        <v>62</v>
      </c>
      <c r="C12" s="892"/>
      <c r="D12" s="892"/>
      <c r="E12" s="892"/>
      <c r="F12" s="892"/>
      <c r="G12" s="892"/>
      <c r="H12" s="892"/>
      <c r="I12" s="892"/>
      <c r="J12" s="892"/>
      <c r="K12" s="892"/>
      <c r="L12" s="892"/>
      <c r="M12" s="892"/>
      <c r="N12" s="893"/>
      <c r="O12" s="294"/>
    </row>
    <row r="13" spans="1:15" ht="87.75" customHeight="1" x14ac:dyDescent="0.25">
      <c r="A13" s="133">
        <v>1</v>
      </c>
      <c r="B13" s="60" t="s">
        <v>866</v>
      </c>
      <c r="C13" s="61" t="s">
        <v>21</v>
      </c>
      <c r="D13" s="61" t="s">
        <v>39</v>
      </c>
      <c r="E13" s="61" t="s">
        <v>173</v>
      </c>
      <c r="F13" s="61" t="s">
        <v>867</v>
      </c>
      <c r="G13" s="729" t="s">
        <v>179</v>
      </c>
      <c r="H13" s="894"/>
      <c r="I13" s="894"/>
      <c r="J13" s="894"/>
      <c r="K13" s="895"/>
      <c r="L13" s="61"/>
      <c r="M13" s="299"/>
      <c r="N13" s="167"/>
    </row>
    <row r="14" spans="1:15" ht="31.5" customHeight="1" x14ac:dyDescent="0.25">
      <c r="A14" s="133">
        <v>2</v>
      </c>
      <c r="B14" s="635" t="s">
        <v>868</v>
      </c>
      <c r="C14" s="61" t="s">
        <v>21</v>
      </c>
      <c r="D14" s="61" t="s">
        <v>31</v>
      </c>
      <c r="E14" s="61" t="s">
        <v>173</v>
      </c>
      <c r="F14" s="61" t="s">
        <v>95</v>
      </c>
      <c r="G14" s="729" t="s">
        <v>69</v>
      </c>
      <c r="H14" s="749"/>
      <c r="I14" s="749"/>
      <c r="J14" s="749"/>
      <c r="K14" s="730"/>
      <c r="L14" s="61"/>
      <c r="M14" s="299"/>
      <c r="N14" s="167"/>
    </row>
    <row r="15" spans="1:15" ht="55.5" customHeight="1" x14ac:dyDescent="0.25">
      <c r="A15" s="133">
        <v>3</v>
      </c>
      <c r="B15" s="62" t="s">
        <v>869</v>
      </c>
      <c r="C15" s="61" t="s">
        <v>21</v>
      </c>
      <c r="D15" s="61" t="s">
        <v>39</v>
      </c>
      <c r="E15" s="61" t="s">
        <v>173</v>
      </c>
      <c r="F15" s="61" t="s">
        <v>870</v>
      </c>
      <c r="G15" s="861" t="s">
        <v>69</v>
      </c>
      <c r="H15" s="862"/>
      <c r="I15" s="862"/>
      <c r="J15" s="862"/>
      <c r="K15" s="863"/>
      <c r="L15" s="61"/>
      <c r="M15" s="299"/>
      <c r="N15" s="167"/>
    </row>
    <row r="16" spans="1:15" ht="15" customHeight="1" x14ac:dyDescent="0.25">
      <c r="A16" s="126"/>
      <c r="B16" s="660" t="s">
        <v>618</v>
      </c>
      <c r="C16" s="661"/>
      <c r="D16" s="661"/>
      <c r="E16" s="661"/>
      <c r="F16" s="661"/>
      <c r="G16" s="661"/>
      <c r="H16" s="661"/>
      <c r="I16" s="661"/>
      <c r="J16" s="661"/>
      <c r="K16" s="661"/>
      <c r="L16" s="661"/>
      <c r="M16" s="661"/>
      <c r="N16" s="662"/>
      <c r="O16" s="636"/>
    </row>
    <row r="17" spans="1:17" ht="15.75" customHeight="1" x14ac:dyDescent="0.25">
      <c r="A17" s="666"/>
      <c r="B17" s="365" t="s">
        <v>108</v>
      </c>
      <c r="C17" s="366"/>
      <c r="D17" s="366"/>
      <c r="E17" s="366"/>
      <c r="F17" s="366"/>
      <c r="G17" s="366"/>
      <c r="H17" s="366"/>
      <c r="I17" s="366"/>
      <c r="J17" s="366"/>
      <c r="K17" s="366"/>
      <c r="L17" s="366"/>
      <c r="M17" s="366"/>
      <c r="N17" s="367"/>
      <c r="O17" s="637"/>
    </row>
    <row r="18" spans="1:17" s="655" customFormat="1" ht="31.5" customHeight="1" x14ac:dyDescent="0.25">
      <c r="A18" s="128">
        <v>1</v>
      </c>
      <c r="B18" s="64" t="s">
        <v>421</v>
      </c>
      <c r="C18" s="159" t="s">
        <v>63</v>
      </c>
      <c r="D18" s="274"/>
      <c r="E18" s="274"/>
      <c r="F18" s="63" t="s">
        <v>132</v>
      </c>
      <c r="G18" s="123">
        <v>105</v>
      </c>
      <c r="H18" s="123">
        <v>105.2</v>
      </c>
      <c r="I18" s="123">
        <v>102.4</v>
      </c>
      <c r="J18" s="123">
        <v>102.5</v>
      </c>
      <c r="K18" s="123">
        <v>102.6</v>
      </c>
      <c r="L18" s="690"/>
      <c r="M18" s="186"/>
      <c r="N18" s="186"/>
      <c r="O18" s="128" t="s">
        <v>803</v>
      </c>
    </row>
    <row r="19" spans="1:17" s="655" customFormat="1" ht="31.5" customHeight="1" x14ac:dyDescent="0.25">
      <c r="A19" s="128">
        <v>2</v>
      </c>
      <c r="B19" s="64" t="s">
        <v>420</v>
      </c>
      <c r="C19" s="159" t="s">
        <v>419</v>
      </c>
      <c r="D19" s="274"/>
      <c r="E19" s="274"/>
      <c r="F19" s="63" t="s">
        <v>132</v>
      </c>
      <c r="G19" s="123">
        <v>148</v>
      </c>
      <c r="H19" s="123">
        <v>200</v>
      </c>
      <c r="I19" s="123">
        <v>218.1</v>
      </c>
      <c r="J19" s="123">
        <v>235.5</v>
      </c>
      <c r="K19" s="123">
        <v>254.4</v>
      </c>
      <c r="L19" s="690"/>
      <c r="M19" s="186"/>
      <c r="N19" s="186"/>
      <c r="O19" s="128" t="s">
        <v>803</v>
      </c>
    </row>
    <row r="20" spans="1:17" ht="94.5" customHeight="1" x14ac:dyDescent="0.25">
      <c r="A20" s="638">
        <v>3</v>
      </c>
      <c r="B20" s="639" t="s">
        <v>224</v>
      </c>
      <c r="C20" s="640" t="s">
        <v>63</v>
      </c>
      <c r="D20" s="591"/>
      <c r="E20" s="640"/>
      <c r="F20" s="591" t="s">
        <v>631</v>
      </c>
      <c r="G20" s="640">
        <v>50</v>
      </c>
      <c r="H20" s="640">
        <v>70</v>
      </c>
      <c r="I20" s="640">
        <v>80</v>
      </c>
      <c r="J20" s="640">
        <v>90</v>
      </c>
      <c r="K20" s="640">
        <v>100</v>
      </c>
      <c r="L20" s="641"/>
      <c r="M20" s="641"/>
      <c r="N20" s="641"/>
      <c r="O20" s="638" t="s">
        <v>803</v>
      </c>
    </row>
    <row r="21" spans="1:17" ht="15.75" customHeight="1" x14ac:dyDescent="0.25">
      <c r="A21" s="668"/>
      <c r="B21" s="864" t="s">
        <v>62</v>
      </c>
      <c r="C21" s="865"/>
      <c r="D21" s="865"/>
      <c r="E21" s="865"/>
      <c r="F21" s="865"/>
      <c r="G21" s="865"/>
      <c r="H21" s="865"/>
      <c r="I21" s="865"/>
      <c r="J21" s="865"/>
      <c r="K21" s="865"/>
      <c r="L21" s="865"/>
      <c r="M21" s="865"/>
      <c r="N21" s="866"/>
      <c r="O21" s="636"/>
    </row>
    <row r="22" spans="1:17" s="655" customFormat="1" ht="47.25" customHeight="1" x14ac:dyDescent="0.25">
      <c r="A22" s="128">
        <v>1</v>
      </c>
      <c r="B22" s="691" t="s">
        <v>490</v>
      </c>
      <c r="C22" s="692" t="s">
        <v>491</v>
      </c>
      <c r="D22" s="692" t="s">
        <v>970</v>
      </c>
      <c r="E22" s="693" t="s">
        <v>167</v>
      </c>
      <c r="F22" s="692" t="s">
        <v>971</v>
      </c>
      <c r="G22" s="694">
        <f>G23+G24+G25</f>
        <v>14647.8</v>
      </c>
      <c r="H22" s="694">
        <f>H23+H24+H25</f>
        <v>17401.900000000001</v>
      </c>
      <c r="I22" s="694">
        <v>14617.1</v>
      </c>
      <c r="J22" s="694">
        <v>0</v>
      </c>
      <c r="K22" s="694">
        <v>0</v>
      </c>
      <c r="L22" s="694">
        <f>SUM(G22:K22)</f>
        <v>46666.8</v>
      </c>
      <c r="M22" s="244"/>
      <c r="N22" s="695"/>
      <c r="O22" s="128"/>
    </row>
    <row r="23" spans="1:17" s="655" customFormat="1" ht="66" customHeight="1" x14ac:dyDescent="0.25">
      <c r="A23" s="696"/>
      <c r="B23" s="643" t="s">
        <v>630</v>
      </c>
      <c r="C23" s="697" t="s">
        <v>491</v>
      </c>
      <c r="D23" s="697" t="s">
        <v>970</v>
      </c>
      <c r="E23" s="698" t="s">
        <v>167</v>
      </c>
      <c r="F23" s="697" t="s">
        <v>971</v>
      </c>
      <c r="G23" s="244">
        <v>4220.2</v>
      </c>
      <c r="H23" s="244">
        <v>6361</v>
      </c>
      <c r="I23" s="244">
        <v>13157.5</v>
      </c>
      <c r="J23" s="244" t="s">
        <v>67</v>
      </c>
      <c r="K23" s="244" t="s">
        <v>67</v>
      </c>
      <c r="L23" s="694">
        <f>I23+H23+G23</f>
        <v>23738.7</v>
      </c>
      <c r="M23" s="694" t="s">
        <v>629</v>
      </c>
      <c r="N23" s="689" t="s">
        <v>969</v>
      </c>
      <c r="O23" s="699"/>
    </row>
    <row r="24" spans="1:17" s="655" customFormat="1" ht="33.75" customHeight="1" x14ac:dyDescent="0.25">
      <c r="A24" s="696"/>
      <c r="B24" s="643" t="s">
        <v>492</v>
      </c>
      <c r="C24" s="697" t="s">
        <v>491</v>
      </c>
      <c r="D24" s="697" t="s">
        <v>970</v>
      </c>
      <c r="E24" s="698" t="s">
        <v>167</v>
      </c>
      <c r="F24" s="697" t="s">
        <v>971</v>
      </c>
      <c r="G24" s="244">
        <v>1427.6</v>
      </c>
      <c r="H24" s="244">
        <v>2964.3</v>
      </c>
      <c r="I24" s="244">
        <v>1459.6</v>
      </c>
      <c r="J24" s="244" t="s">
        <v>67</v>
      </c>
      <c r="K24" s="244" t="s">
        <v>67</v>
      </c>
      <c r="L24" s="694">
        <f>I24+H24+G24</f>
        <v>5851.5</v>
      </c>
      <c r="M24" s="694" t="s">
        <v>66</v>
      </c>
      <c r="N24" s="700" t="s">
        <v>695</v>
      </c>
      <c r="O24" s="699"/>
    </row>
    <row r="25" spans="1:17" s="655" customFormat="1" ht="33" customHeight="1" x14ac:dyDescent="0.25">
      <c r="A25" s="696"/>
      <c r="B25" s="643" t="s">
        <v>493</v>
      </c>
      <c r="C25" s="697" t="s">
        <v>491</v>
      </c>
      <c r="D25" s="697" t="s">
        <v>694</v>
      </c>
      <c r="E25" s="698" t="s">
        <v>167</v>
      </c>
      <c r="F25" s="697" t="s">
        <v>971</v>
      </c>
      <c r="G25" s="701">
        <v>9000</v>
      </c>
      <c r="H25" s="701">
        <v>8076.6</v>
      </c>
      <c r="I25" s="875" t="s">
        <v>179</v>
      </c>
      <c r="J25" s="876"/>
      <c r="K25" s="877"/>
      <c r="L25" s="702">
        <f>G25+H25</f>
        <v>17076.599999999999</v>
      </c>
      <c r="M25" s="702" t="s">
        <v>54</v>
      </c>
      <c r="N25" s="701"/>
      <c r="O25" s="699"/>
    </row>
    <row r="26" spans="1:17" ht="51" customHeight="1" x14ac:dyDescent="0.25">
      <c r="A26" s="105">
        <v>2</v>
      </c>
      <c r="B26" s="60" t="s">
        <v>225</v>
      </c>
      <c r="C26" s="104" t="s">
        <v>116</v>
      </c>
      <c r="D26" s="61" t="s">
        <v>20</v>
      </c>
      <c r="E26" s="70" t="s">
        <v>167</v>
      </c>
      <c r="F26" s="61" t="s">
        <v>631</v>
      </c>
      <c r="G26" s="104">
        <v>1148</v>
      </c>
      <c r="H26" s="104">
        <v>1045</v>
      </c>
      <c r="I26" s="104">
        <v>1276</v>
      </c>
      <c r="J26" s="104">
        <v>1501</v>
      </c>
      <c r="K26" s="104">
        <v>1730</v>
      </c>
      <c r="L26" s="104"/>
      <c r="M26" s="61"/>
      <c r="N26" s="61"/>
      <c r="O26" s="105"/>
    </row>
    <row r="27" spans="1:17" s="655" customFormat="1" ht="30" customHeight="1" x14ac:dyDescent="0.25">
      <c r="A27" s="703"/>
      <c r="B27" s="704" t="s">
        <v>29</v>
      </c>
      <c r="C27" s="18" t="s">
        <v>43</v>
      </c>
      <c r="D27" s="704"/>
      <c r="E27" s="704"/>
      <c r="F27" s="705"/>
      <c r="G27" s="706">
        <f>G29+G30+G31</f>
        <v>14647.8</v>
      </c>
      <c r="H27" s="706">
        <f>H29+H30+H31</f>
        <v>17401.900000000001</v>
      </c>
      <c r="I27" s="706">
        <f>I29+I30+I31</f>
        <v>14617.1</v>
      </c>
      <c r="J27" s="706">
        <f>J29+J30+J31</f>
        <v>0</v>
      </c>
      <c r="K27" s="706">
        <f>K29+K30+K31</f>
        <v>0</v>
      </c>
      <c r="L27" s="685">
        <f>G27+H27+I27+J27+K27</f>
        <v>46666.8</v>
      </c>
      <c r="M27" s="685"/>
      <c r="N27" s="685"/>
      <c r="O27" s="696"/>
      <c r="P27" s="655">
        <v>1</v>
      </c>
      <c r="Q27" s="655">
        <v>1</v>
      </c>
    </row>
    <row r="28" spans="1:17" s="655" customFormat="1" ht="15.75" customHeight="1" x14ac:dyDescent="0.25">
      <c r="A28" s="678"/>
      <c r="B28" s="707" t="s">
        <v>51</v>
      </c>
      <c r="C28" s="708"/>
      <c r="D28" s="709"/>
      <c r="E28" s="709"/>
      <c r="F28" s="709"/>
      <c r="G28" s="710"/>
      <c r="H28" s="710"/>
      <c r="I28" s="710"/>
      <c r="J28" s="710"/>
      <c r="K28" s="710"/>
      <c r="L28" s="711"/>
      <c r="M28" s="678"/>
      <c r="N28" s="678"/>
      <c r="O28" s="712"/>
      <c r="Q28" s="655">
        <v>1</v>
      </c>
    </row>
    <row r="29" spans="1:17" s="655" customFormat="1" ht="30" customHeight="1" x14ac:dyDescent="0.25">
      <c r="A29" s="710"/>
      <c r="B29" s="671" t="s">
        <v>13</v>
      </c>
      <c r="C29" s="7" t="s">
        <v>43</v>
      </c>
      <c r="D29" s="671"/>
      <c r="E29" s="671"/>
      <c r="F29" s="674"/>
      <c r="G29" s="683">
        <f t="shared" ref="G29:I31" si="0">G23</f>
        <v>4220.2</v>
      </c>
      <c r="H29" s="683">
        <f t="shared" si="0"/>
        <v>6361</v>
      </c>
      <c r="I29" s="683">
        <f t="shared" si="0"/>
        <v>13157.5</v>
      </c>
      <c r="J29" s="683">
        <v>0</v>
      </c>
      <c r="K29" s="683">
        <v>0</v>
      </c>
      <c r="L29" s="9">
        <f>G29+H29+I29+J29+K29</f>
        <v>23738.7</v>
      </c>
      <c r="M29" s="9"/>
      <c r="N29" s="9"/>
      <c r="O29" s="696"/>
      <c r="P29" s="655">
        <v>1</v>
      </c>
      <c r="Q29" s="655">
        <v>1</v>
      </c>
    </row>
    <row r="30" spans="1:17" s="655" customFormat="1" ht="30" customHeight="1" x14ac:dyDescent="0.25">
      <c r="A30" s="710"/>
      <c r="B30" s="671" t="s">
        <v>52</v>
      </c>
      <c r="C30" s="7" t="s">
        <v>43</v>
      </c>
      <c r="D30" s="671"/>
      <c r="E30" s="671"/>
      <c r="F30" s="674"/>
      <c r="G30" s="683">
        <f t="shared" si="0"/>
        <v>1427.6</v>
      </c>
      <c r="H30" s="683">
        <f t="shared" si="0"/>
        <v>2964.3</v>
      </c>
      <c r="I30" s="683">
        <f t="shared" si="0"/>
        <v>1459.6</v>
      </c>
      <c r="J30" s="683">
        <v>0</v>
      </c>
      <c r="K30" s="683">
        <v>0</v>
      </c>
      <c r="L30" s="9">
        <f>G30+H30+I30+J30+K30</f>
        <v>5851.5</v>
      </c>
      <c r="M30" s="9"/>
      <c r="N30" s="9"/>
      <c r="O30" s="696"/>
      <c r="P30" s="655">
        <v>1</v>
      </c>
      <c r="Q30" s="655">
        <v>1</v>
      </c>
    </row>
    <row r="31" spans="1:17" s="655" customFormat="1" ht="30" customHeight="1" x14ac:dyDescent="0.25">
      <c r="A31" s="710"/>
      <c r="B31" s="671" t="s">
        <v>53</v>
      </c>
      <c r="C31" s="7" t="s">
        <v>43</v>
      </c>
      <c r="D31" s="671"/>
      <c r="E31" s="671"/>
      <c r="F31" s="674"/>
      <c r="G31" s="683">
        <f t="shared" si="0"/>
        <v>9000</v>
      </c>
      <c r="H31" s="683">
        <f t="shared" si="0"/>
        <v>8076.6</v>
      </c>
      <c r="I31" s="683">
        <v>0</v>
      </c>
      <c r="J31" s="683">
        <v>0</v>
      </c>
      <c r="K31" s="683">
        <v>0</v>
      </c>
      <c r="L31" s="9">
        <f>G31+H31+I31+J31+K31</f>
        <v>17076.599999999999</v>
      </c>
      <c r="M31" s="9"/>
      <c r="N31" s="9"/>
      <c r="O31" s="696"/>
      <c r="P31" s="655">
        <v>1</v>
      </c>
      <c r="Q31" s="655">
        <v>1</v>
      </c>
    </row>
    <row r="32" spans="1:17" ht="15" customHeight="1" x14ac:dyDescent="0.25">
      <c r="A32" s="663"/>
      <c r="B32" s="869" t="s">
        <v>619</v>
      </c>
      <c r="C32" s="870"/>
      <c r="D32" s="870"/>
      <c r="E32" s="870"/>
      <c r="F32" s="870"/>
      <c r="G32" s="870"/>
      <c r="H32" s="870"/>
      <c r="I32" s="870"/>
      <c r="J32" s="870"/>
      <c r="K32" s="870"/>
      <c r="L32" s="870"/>
      <c r="M32" s="870"/>
      <c r="N32" s="871"/>
      <c r="O32" s="296"/>
    </row>
    <row r="33" spans="1:15" ht="15.75" customHeight="1" x14ac:dyDescent="0.25">
      <c r="A33" s="663"/>
      <c r="B33" s="872" t="s">
        <v>108</v>
      </c>
      <c r="C33" s="873"/>
      <c r="D33" s="873"/>
      <c r="E33" s="873"/>
      <c r="F33" s="873"/>
      <c r="G33" s="873"/>
      <c r="H33" s="873"/>
      <c r="I33" s="873"/>
      <c r="J33" s="873"/>
      <c r="K33" s="873"/>
      <c r="L33" s="873"/>
      <c r="M33" s="873"/>
      <c r="N33" s="874"/>
      <c r="O33" s="296"/>
    </row>
    <row r="34" spans="1:15" ht="63" customHeight="1" x14ac:dyDescent="0.25">
      <c r="A34" s="70">
        <v>1</v>
      </c>
      <c r="B34" s="252" t="s">
        <v>262</v>
      </c>
      <c r="C34" s="116" t="s">
        <v>63</v>
      </c>
      <c r="D34" s="277"/>
      <c r="E34" s="277"/>
      <c r="F34" s="116" t="s">
        <v>8</v>
      </c>
      <c r="G34" s="116">
        <v>55</v>
      </c>
      <c r="H34" s="116">
        <v>58</v>
      </c>
      <c r="I34" s="116">
        <v>61</v>
      </c>
      <c r="J34" s="116">
        <v>65</v>
      </c>
      <c r="K34" s="116">
        <v>69</v>
      </c>
      <c r="L34" s="277"/>
      <c r="M34" s="277"/>
      <c r="N34" s="277"/>
      <c r="O34" s="70" t="s">
        <v>803</v>
      </c>
    </row>
    <row r="35" spans="1:15" ht="47.25" customHeight="1" x14ac:dyDescent="0.25">
      <c r="A35" s="294">
        <v>2</v>
      </c>
      <c r="B35" s="252" t="s">
        <v>307</v>
      </c>
      <c r="C35" s="116" t="s">
        <v>63</v>
      </c>
      <c r="D35" s="642"/>
      <c r="E35" s="642"/>
      <c r="F35" s="116" t="s">
        <v>8</v>
      </c>
      <c r="G35" s="63">
        <v>6.4</v>
      </c>
      <c r="H35" s="63">
        <v>4.9000000000000004</v>
      </c>
      <c r="I35" s="63">
        <v>3.4</v>
      </c>
      <c r="J35" s="63">
        <v>1.9</v>
      </c>
      <c r="K35" s="63">
        <v>0</v>
      </c>
      <c r="L35" s="318"/>
      <c r="M35" s="299"/>
      <c r="N35" s="299"/>
      <c r="O35" s="294" t="s">
        <v>803</v>
      </c>
    </row>
    <row r="36" spans="1:15" ht="15.75" customHeight="1" x14ac:dyDescent="0.25">
      <c r="A36" s="358"/>
      <c r="B36" s="762" t="s">
        <v>62</v>
      </c>
      <c r="C36" s="763"/>
      <c r="D36" s="763"/>
      <c r="E36" s="763"/>
      <c r="F36" s="763"/>
      <c r="G36" s="763"/>
      <c r="H36" s="763"/>
      <c r="I36" s="763"/>
      <c r="J36" s="763"/>
      <c r="K36" s="763"/>
      <c r="L36" s="763"/>
      <c r="M36" s="763"/>
      <c r="N36" s="764"/>
      <c r="O36" s="294"/>
    </row>
    <row r="37" spans="1:15" s="92" customFormat="1" ht="18" customHeight="1" x14ac:dyDescent="0.25">
      <c r="A37" s="760"/>
      <c r="B37" s="885" t="s">
        <v>263</v>
      </c>
      <c r="C37" s="867" t="s">
        <v>43</v>
      </c>
      <c r="D37" s="867"/>
      <c r="E37" s="867" t="s">
        <v>167</v>
      </c>
      <c r="F37" s="867" t="s">
        <v>8</v>
      </c>
      <c r="G37" s="115">
        <f t="shared" ref="G37:K38" si="1">G39</f>
        <v>909.02099999999996</v>
      </c>
      <c r="H37" s="115">
        <f t="shared" si="1"/>
        <v>1062.0065587199999</v>
      </c>
      <c r="I37" s="115">
        <f>I39</f>
        <v>992.9</v>
      </c>
      <c r="J37" s="115">
        <f t="shared" si="1"/>
        <v>77.132000000000005</v>
      </c>
      <c r="K37" s="115">
        <f t="shared" si="1"/>
        <v>0</v>
      </c>
      <c r="L37" s="115">
        <f>G37+H37+I37+J37+K37</f>
        <v>3041.05955872</v>
      </c>
      <c r="M37" s="116" t="s">
        <v>65</v>
      </c>
      <c r="N37" s="116"/>
      <c r="O37" s="116"/>
    </row>
    <row r="38" spans="1:15" s="92" customFormat="1" ht="18" customHeight="1" x14ac:dyDescent="0.25">
      <c r="A38" s="761"/>
      <c r="B38" s="886"/>
      <c r="C38" s="868"/>
      <c r="D38" s="868"/>
      <c r="E38" s="868"/>
      <c r="F38" s="868"/>
      <c r="G38" s="115">
        <f t="shared" si="1"/>
        <v>84.444000000000003</v>
      </c>
      <c r="H38" s="115">
        <f t="shared" si="1"/>
        <v>94.927043679999997</v>
      </c>
      <c r="I38" s="115">
        <f t="shared" si="1"/>
        <v>91.9</v>
      </c>
      <c r="J38" s="115">
        <f t="shared" si="1"/>
        <v>7.7132000000000005</v>
      </c>
      <c r="K38" s="115">
        <f t="shared" si="1"/>
        <v>0</v>
      </c>
      <c r="L38" s="115">
        <f>L40</f>
        <v>278.98424368000008</v>
      </c>
      <c r="M38" s="116" t="s">
        <v>66</v>
      </c>
      <c r="N38" s="116"/>
    </row>
    <row r="39" spans="1:15" ht="15.75" customHeight="1" x14ac:dyDescent="0.25">
      <c r="A39" s="760">
        <v>1</v>
      </c>
      <c r="B39" s="772" t="s">
        <v>265</v>
      </c>
      <c r="C39" s="760" t="s">
        <v>43</v>
      </c>
      <c r="D39" s="760" t="s">
        <v>22</v>
      </c>
      <c r="E39" s="760" t="s">
        <v>167</v>
      </c>
      <c r="F39" s="760" t="s">
        <v>8</v>
      </c>
      <c r="G39" s="110">
        <v>909.02099999999996</v>
      </c>
      <c r="H39" s="110">
        <v>1062.0065587199999</v>
      </c>
      <c r="I39" s="110">
        <v>992.9</v>
      </c>
      <c r="J39" s="110">
        <v>77.132000000000005</v>
      </c>
      <c r="K39" s="110"/>
      <c r="L39" s="110">
        <f>G39+H39+I39+J39+K39</f>
        <v>3041.05955872</v>
      </c>
      <c r="M39" s="99" t="s">
        <v>65</v>
      </c>
      <c r="N39" s="99">
        <v>268002011</v>
      </c>
    </row>
    <row r="40" spans="1:15" ht="15.75" customHeight="1" x14ac:dyDescent="0.25">
      <c r="A40" s="761"/>
      <c r="B40" s="773"/>
      <c r="C40" s="761"/>
      <c r="D40" s="761"/>
      <c r="E40" s="761"/>
      <c r="F40" s="761"/>
      <c r="G40" s="110">
        <v>84.444000000000003</v>
      </c>
      <c r="H40" s="110">
        <v>94.927043679999997</v>
      </c>
      <c r="I40" s="110">
        <v>91.9</v>
      </c>
      <c r="J40" s="110">
        <f>J39/100*10</f>
        <v>7.7132000000000005</v>
      </c>
      <c r="K40" s="110"/>
      <c r="L40" s="110">
        <f>G40+H40+I40+J40+K40</f>
        <v>278.98424368000008</v>
      </c>
      <c r="M40" s="99" t="s">
        <v>66</v>
      </c>
      <c r="N40" s="99">
        <v>268002015</v>
      </c>
    </row>
    <row r="41" spans="1:15" s="92" customFormat="1" ht="15.75" customHeight="1" x14ac:dyDescent="0.25">
      <c r="A41" s="760"/>
      <c r="B41" s="885" t="s">
        <v>264</v>
      </c>
      <c r="C41" s="867" t="s">
        <v>43</v>
      </c>
      <c r="D41" s="867"/>
      <c r="E41" s="867" t="s">
        <v>167</v>
      </c>
      <c r="F41" s="867"/>
      <c r="G41" s="115">
        <f>G51+G52</f>
        <v>0</v>
      </c>
      <c r="H41" s="115">
        <f>H51+H52</f>
        <v>190.71047999999999</v>
      </c>
      <c r="I41" s="115">
        <f>I51+I52</f>
        <v>0</v>
      </c>
      <c r="J41" s="115">
        <f>J51+J52</f>
        <v>0</v>
      </c>
      <c r="K41" s="115">
        <f>K51+K52</f>
        <v>0</v>
      </c>
      <c r="L41" s="115">
        <f>K41+J41+I41+H41+G41</f>
        <v>190.71047999999999</v>
      </c>
      <c r="M41" s="116" t="s">
        <v>65</v>
      </c>
      <c r="N41" s="116"/>
    </row>
    <row r="42" spans="1:15" s="92" customFormat="1" ht="15.75" customHeight="1" x14ac:dyDescent="0.25">
      <c r="A42" s="761"/>
      <c r="B42" s="886"/>
      <c r="C42" s="868"/>
      <c r="D42" s="868"/>
      <c r="E42" s="868"/>
      <c r="F42" s="868"/>
      <c r="G42" s="115">
        <f>G48+G49+G50+G53+G54+G55+G56+G57+G58</f>
        <v>170.836738</v>
      </c>
      <c r="H42" s="115">
        <f>H48+H49+H50+H53+H54+H55+H56+H57+H58</f>
        <v>465.61504936999995</v>
      </c>
      <c r="I42" s="115">
        <f>I48+I49+I50+I53+I54+I55+I56+I57+I58+I47+I46+I45+I44+I43</f>
        <v>572.4</v>
      </c>
      <c r="J42" s="115">
        <f>J48+J49+J50+J53+J54+J55+J56+J57+J58</f>
        <v>464</v>
      </c>
      <c r="K42" s="115">
        <f>K48+K49+K50+K53+K54+K55+K56+K57+K58</f>
        <v>300</v>
      </c>
      <c r="L42" s="115">
        <f>K42+J42+I42+H42+G42</f>
        <v>1972.85178737</v>
      </c>
      <c r="M42" s="116" t="s">
        <v>66</v>
      </c>
      <c r="N42" s="116"/>
    </row>
    <row r="43" spans="1:15" ht="30.75" customHeight="1" x14ac:dyDescent="0.25">
      <c r="A43" s="282">
        <v>2</v>
      </c>
      <c r="B43" s="643" t="s">
        <v>874</v>
      </c>
      <c r="C43" s="282" t="s">
        <v>43</v>
      </c>
      <c r="D43" s="550" t="s">
        <v>875</v>
      </c>
      <c r="E43" s="282" t="s">
        <v>711</v>
      </c>
      <c r="F43" s="282" t="s">
        <v>876</v>
      </c>
      <c r="G43" s="115"/>
      <c r="H43" s="115"/>
      <c r="I43" s="110">
        <v>20.5</v>
      </c>
      <c r="J43" s="115"/>
      <c r="K43" s="115"/>
      <c r="L43" s="110">
        <f>SUM(G43:K43)</f>
        <v>20.5</v>
      </c>
      <c r="M43" s="99" t="s">
        <v>66</v>
      </c>
      <c r="N43" s="99">
        <v>268025015</v>
      </c>
    </row>
    <row r="44" spans="1:15" ht="52.5" customHeight="1" x14ac:dyDescent="0.25">
      <c r="A44" s="282">
        <v>3</v>
      </c>
      <c r="B44" s="643" t="s">
        <v>877</v>
      </c>
      <c r="C44" s="282" t="s">
        <v>43</v>
      </c>
      <c r="D44" s="550" t="s">
        <v>875</v>
      </c>
      <c r="E44" s="282" t="s">
        <v>711</v>
      </c>
      <c r="F44" s="282" t="s">
        <v>876</v>
      </c>
      <c r="G44" s="115"/>
      <c r="H44" s="115"/>
      <c r="I44" s="110">
        <v>33.299999999999997</v>
      </c>
      <c r="J44" s="115"/>
      <c r="K44" s="115"/>
      <c r="L44" s="110">
        <f t="shared" ref="L44:L58" si="2">SUM(G44:K44)</f>
        <v>33.299999999999997</v>
      </c>
      <c r="M44" s="99" t="s">
        <v>66</v>
      </c>
      <c r="N44" s="99">
        <v>268025015</v>
      </c>
    </row>
    <row r="45" spans="1:15" ht="47.25" customHeight="1" x14ac:dyDescent="0.25">
      <c r="A45" s="282">
        <v>4</v>
      </c>
      <c r="B45" s="643" t="s">
        <v>878</v>
      </c>
      <c r="C45" s="282" t="s">
        <v>43</v>
      </c>
      <c r="D45" s="550" t="s">
        <v>875</v>
      </c>
      <c r="E45" s="282" t="s">
        <v>711</v>
      </c>
      <c r="F45" s="282" t="s">
        <v>876</v>
      </c>
      <c r="G45" s="115"/>
      <c r="H45" s="115"/>
      <c r="I45" s="110">
        <v>110.3</v>
      </c>
      <c r="J45" s="115"/>
      <c r="K45" s="115"/>
      <c r="L45" s="110">
        <f t="shared" si="2"/>
        <v>110.3</v>
      </c>
      <c r="M45" s="99" t="s">
        <v>66</v>
      </c>
      <c r="N45" s="99">
        <v>268025015</v>
      </c>
    </row>
    <row r="46" spans="1:15" ht="53.25" customHeight="1" x14ac:dyDescent="0.25">
      <c r="A46" s="282">
        <v>5</v>
      </c>
      <c r="B46" s="643" t="s">
        <v>879</v>
      </c>
      <c r="C46" s="282" t="s">
        <v>43</v>
      </c>
      <c r="D46" s="550" t="s">
        <v>875</v>
      </c>
      <c r="E46" s="282" t="s">
        <v>711</v>
      </c>
      <c r="F46" s="282" t="s">
        <v>876</v>
      </c>
      <c r="G46" s="115"/>
      <c r="H46" s="115"/>
      <c r="I46" s="110">
        <v>33.700000000000003</v>
      </c>
      <c r="J46" s="115"/>
      <c r="K46" s="115"/>
      <c r="L46" s="110">
        <f t="shared" si="2"/>
        <v>33.700000000000003</v>
      </c>
      <c r="M46" s="99" t="s">
        <v>66</v>
      </c>
      <c r="N46" s="99">
        <v>268025015</v>
      </c>
    </row>
    <row r="47" spans="1:15" ht="45.75" customHeight="1" x14ac:dyDescent="0.25">
      <c r="A47" s="282">
        <v>6</v>
      </c>
      <c r="B47" s="643" t="s">
        <v>880</v>
      </c>
      <c r="C47" s="282" t="s">
        <v>43</v>
      </c>
      <c r="D47" s="550" t="s">
        <v>875</v>
      </c>
      <c r="E47" s="282" t="s">
        <v>711</v>
      </c>
      <c r="F47" s="282" t="s">
        <v>876</v>
      </c>
      <c r="G47" s="115"/>
      <c r="H47" s="115"/>
      <c r="I47" s="110">
        <v>137.6</v>
      </c>
      <c r="J47" s="115"/>
      <c r="K47" s="115"/>
      <c r="L47" s="110">
        <f t="shared" si="2"/>
        <v>137.6</v>
      </c>
      <c r="M47" s="99" t="s">
        <v>66</v>
      </c>
      <c r="N47" s="99">
        <v>268025015</v>
      </c>
    </row>
    <row r="48" spans="1:15" ht="44.25" customHeight="1" x14ac:dyDescent="0.25">
      <c r="A48" s="282">
        <v>7</v>
      </c>
      <c r="B48" s="643" t="s">
        <v>265</v>
      </c>
      <c r="C48" s="99" t="s">
        <v>43</v>
      </c>
      <c r="D48" s="550" t="s">
        <v>22</v>
      </c>
      <c r="E48" s="550" t="s">
        <v>266</v>
      </c>
      <c r="F48" s="99" t="s">
        <v>8</v>
      </c>
      <c r="G48" s="110">
        <v>110.48697</v>
      </c>
      <c r="H48" s="110"/>
      <c r="I48" s="110"/>
      <c r="J48" s="110">
        <v>194</v>
      </c>
      <c r="K48" s="110">
        <v>100</v>
      </c>
      <c r="L48" s="110">
        <f t="shared" si="2"/>
        <v>404.48696999999999</v>
      </c>
      <c r="M48" s="99" t="s">
        <v>66</v>
      </c>
      <c r="N48" s="99">
        <v>268025015</v>
      </c>
    </row>
    <row r="49" spans="1:14" ht="44.25" customHeight="1" x14ac:dyDescent="0.25">
      <c r="A49" s="282">
        <v>8</v>
      </c>
      <c r="B49" s="643" t="s">
        <v>267</v>
      </c>
      <c r="C49" s="99" t="s">
        <v>43</v>
      </c>
      <c r="D49" s="550" t="s">
        <v>22</v>
      </c>
      <c r="E49" s="550" t="s">
        <v>266</v>
      </c>
      <c r="F49" s="99" t="s">
        <v>8</v>
      </c>
      <c r="G49" s="110">
        <v>24.949468</v>
      </c>
      <c r="H49" s="110"/>
      <c r="I49" s="110"/>
      <c r="J49" s="110">
        <v>150</v>
      </c>
      <c r="K49" s="110">
        <v>100</v>
      </c>
      <c r="L49" s="110">
        <f t="shared" si="2"/>
        <v>274.94946800000002</v>
      </c>
      <c r="M49" s="99" t="s">
        <v>66</v>
      </c>
      <c r="N49" s="99">
        <v>268025015</v>
      </c>
    </row>
    <row r="50" spans="1:14" ht="39" customHeight="1" x14ac:dyDescent="0.25">
      <c r="A50" s="282">
        <v>9</v>
      </c>
      <c r="B50" s="643" t="s">
        <v>268</v>
      </c>
      <c r="C50" s="99" t="s">
        <v>43</v>
      </c>
      <c r="D50" s="550" t="s">
        <v>22</v>
      </c>
      <c r="E50" s="550" t="s">
        <v>668</v>
      </c>
      <c r="F50" s="99" t="s">
        <v>8</v>
      </c>
      <c r="G50" s="110"/>
      <c r="H50" s="110"/>
      <c r="I50" s="110"/>
      <c r="J50" s="110">
        <v>120</v>
      </c>
      <c r="K50" s="110">
        <v>100</v>
      </c>
      <c r="L50" s="110">
        <f t="shared" si="2"/>
        <v>220</v>
      </c>
      <c r="M50" s="99" t="s">
        <v>66</v>
      </c>
      <c r="N50" s="99">
        <v>268025015</v>
      </c>
    </row>
    <row r="51" spans="1:14" ht="36" customHeight="1" x14ac:dyDescent="0.25">
      <c r="A51" s="282">
        <v>10</v>
      </c>
      <c r="B51" s="643" t="s">
        <v>270</v>
      </c>
      <c r="C51" s="99" t="s">
        <v>43</v>
      </c>
      <c r="D51" s="550" t="s">
        <v>22</v>
      </c>
      <c r="E51" s="550" t="s">
        <v>351</v>
      </c>
      <c r="F51" s="99" t="s">
        <v>8</v>
      </c>
      <c r="G51" s="110"/>
      <c r="H51" s="110">
        <v>162.607</v>
      </c>
      <c r="I51" s="110"/>
      <c r="J51" s="110"/>
      <c r="K51" s="110"/>
      <c r="L51" s="110">
        <f t="shared" si="2"/>
        <v>162.607</v>
      </c>
      <c r="M51" s="99" t="s">
        <v>65</v>
      </c>
      <c r="N51" s="99">
        <v>268109000</v>
      </c>
    </row>
    <row r="52" spans="1:14" ht="34.5" customHeight="1" x14ac:dyDescent="0.25">
      <c r="A52" s="282">
        <v>11</v>
      </c>
      <c r="B52" s="643" t="s">
        <v>272</v>
      </c>
      <c r="C52" s="99" t="s">
        <v>43</v>
      </c>
      <c r="D52" s="550" t="s">
        <v>22</v>
      </c>
      <c r="E52" s="550" t="s">
        <v>351</v>
      </c>
      <c r="F52" s="99" t="s">
        <v>8</v>
      </c>
      <c r="G52" s="110"/>
      <c r="H52" s="110">
        <v>28.103480000000001</v>
      </c>
      <c r="I52" s="110"/>
      <c r="J52" s="110"/>
      <c r="K52" s="110"/>
      <c r="L52" s="110">
        <f t="shared" si="2"/>
        <v>28.103480000000001</v>
      </c>
      <c r="M52" s="99" t="s">
        <v>65</v>
      </c>
      <c r="N52" s="99">
        <v>268028011</v>
      </c>
    </row>
    <row r="53" spans="1:14" ht="29.25" customHeight="1" x14ac:dyDescent="0.25">
      <c r="A53" s="282">
        <v>12</v>
      </c>
      <c r="B53" s="643" t="s">
        <v>535</v>
      </c>
      <c r="C53" s="99" t="s">
        <v>43</v>
      </c>
      <c r="D53" s="550" t="s">
        <v>22</v>
      </c>
      <c r="E53" s="550" t="s">
        <v>293</v>
      </c>
      <c r="F53" s="99" t="s">
        <v>580</v>
      </c>
      <c r="G53" s="110">
        <v>15.080299999999999</v>
      </c>
      <c r="H53" s="110"/>
      <c r="I53" s="110"/>
      <c r="J53" s="110"/>
      <c r="K53" s="110"/>
      <c r="L53" s="110">
        <f t="shared" si="2"/>
        <v>15.080299999999999</v>
      </c>
      <c r="M53" s="99" t="s">
        <v>66</v>
      </c>
      <c r="N53" s="99">
        <v>268113000</v>
      </c>
    </row>
    <row r="54" spans="1:14" ht="33" customHeight="1" x14ac:dyDescent="0.25">
      <c r="A54" s="282">
        <v>13</v>
      </c>
      <c r="B54" s="643" t="s">
        <v>536</v>
      </c>
      <c r="C54" s="99" t="s">
        <v>43</v>
      </c>
      <c r="D54" s="550" t="s">
        <v>22</v>
      </c>
      <c r="E54" s="550" t="s">
        <v>293</v>
      </c>
      <c r="F54" s="99" t="s">
        <v>581</v>
      </c>
      <c r="G54" s="110">
        <v>20.32</v>
      </c>
      <c r="H54" s="110"/>
      <c r="I54" s="110"/>
      <c r="J54" s="110"/>
      <c r="K54" s="110"/>
      <c r="L54" s="110">
        <f t="shared" si="2"/>
        <v>20.32</v>
      </c>
      <c r="M54" s="99" t="s">
        <v>66</v>
      </c>
      <c r="N54" s="99">
        <v>268103000</v>
      </c>
    </row>
    <row r="55" spans="1:14" ht="34.5" customHeight="1" x14ac:dyDescent="0.25">
      <c r="A55" s="282">
        <v>14</v>
      </c>
      <c r="B55" s="643" t="s">
        <v>276</v>
      </c>
      <c r="C55" s="99" t="s">
        <v>43</v>
      </c>
      <c r="D55" s="550" t="s">
        <v>22</v>
      </c>
      <c r="E55" s="550" t="s">
        <v>351</v>
      </c>
      <c r="F55" s="99" t="s">
        <v>8</v>
      </c>
      <c r="G55" s="110"/>
      <c r="H55" s="110">
        <v>77.701667</v>
      </c>
      <c r="I55" s="110"/>
      <c r="J55" s="110"/>
      <c r="K55" s="110"/>
      <c r="L55" s="110">
        <f t="shared" si="2"/>
        <v>77.701667</v>
      </c>
      <c r="M55" s="99" t="s">
        <v>66</v>
      </c>
      <c r="N55" s="99">
        <v>268107000</v>
      </c>
    </row>
    <row r="56" spans="1:14" ht="34.5" customHeight="1" x14ac:dyDescent="0.25">
      <c r="A56" s="282">
        <v>15</v>
      </c>
      <c r="B56" s="643" t="s">
        <v>276</v>
      </c>
      <c r="C56" s="99" t="s">
        <v>43</v>
      </c>
      <c r="D56" s="550" t="s">
        <v>22</v>
      </c>
      <c r="E56" s="550" t="s">
        <v>351</v>
      </c>
      <c r="F56" s="99" t="s">
        <v>8</v>
      </c>
      <c r="G56" s="110"/>
      <c r="H56" s="110">
        <v>121.9723576</v>
      </c>
      <c r="I56" s="110"/>
      <c r="J56" s="110"/>
      <c r="K56" s="110"/>
      <c r="L56" s="110">
        <f t="shared" si="2"/>
        <v>121.9723576</v>
      </c>
      <c r="M56" s="99" t="s">
        <v>66</v>
      </c>
      <c r="N56" s="99">
        <v>268025015</v>
      </c>
    </row>
    <row r="57" spans="1:14" ht="34.5" customHeight="1" x14ac:dyDescent="0.25">
      <c r="A57" s="282">
        <v>16</v>
      </c>
      <c r="B57" s="643" t="s">
        <v>281</v>
      </c>
      <c r="C57" s="99" t="s">
        <v>43</v>
      </c>
      <c r="D57" s="550" t="s">
        <v>22</v>
      </c>
      <c r="E57" s="550" t="s">
        <v>881</v>
      </c>
      <c r="F57" s="99" t="s">
        <v>8</v>
      </c>
      <c r="G57" s="110"/>
      <c r="H57" s="110">
        <v>129.26216751999999</v>
      </c>
      <c r="I57" s="110">
        <v>139.5</v>
      </c>
      <c r="J57" s="110"/>
      <c r="K57" s="110"/>
      <c r="L57" s="110">
        <f t="shared" si="2"/>
        <v>268.76216751999999</v>
      </c>
      <c r="M57" s="99" t="s">
        <v>66</v>
      </c>
      <c r="N57" s="99">
        <v>268025015</v>
      </c>
    </row>
    <row r="58" spans="1:14" ht="34.5" customHeight="1" x14ac:dyDescent="0.25">
      <c r="A58" s="282">
        <v>17</v>
      </c>
      <c r="B58" s="643" t="s">
        <v>278</v>
      </c>
      <c r="C58" s="99" t="s">
        <v>43</v>
      </c>
      <c r="D58" s="550" t="s">
        <v>22</v>
      </c>
      <c r="E58" s="550" t="s">
        <v>882</v>
      </c>
      <c r="F58" s="99" t="s">
        <v>8</v>
      </c>
      <c r="G58" s="110"/>
      <c r="H58" s="110">
        <v>136.67885724999999</v>
      </c>
      <c r="I58" s="110">
        <v>97.5</v>
      </c>
      <c r="J58" s="110"/>
      <c r="K58" s="110"/>
      <c r="L58" s="110">
        <f t="shared" si="2"/>
        <v>234.17885724999999</v>
      </c>
      <c r="M58" s="99" t="s">
        <v>66</v>
      </c>
      <c r="N58" s="99">
        <v>268025015</v>
      </c>
    </row>
    <row r="59" spans="1:14" s="92" customFormat="1" ht="21.75" customHeight="1" x14ac:dyDescent="0.25">
      <c r="A59" s="760"/>
      <c r="B59" s="883" t="s">
        <v>273</v>
      </c>
      <c r="C59" s="867" t="s">
        <v>43</v>
      </c>
      <c r="D59" s="887"/>
      <c r="E59" s="867" t="s">
        <v>167</v>
      </c>
      <c r="F59" s="867" t="s">
        <v>8</v>
      </c>
      <c r="G59" s="115">
        <f>G80+G81+G82+G83+G84+G85+G90+G91+G92+G93+G94+G95+G96+G97+G98+G99+G100+G101+G102+G103+G104+G106+G108+G111+G112+G113+G114+G116+G117+G118+G119</f>
        <v>577.6484999999999</v>
      </c>
      <c r="H59" s="115">
        <f>H104+H106+H107+H111+H112+H113+H114+H116+H117+H118+H119</f>
        <v>3281.4525763199999</v>
      </c>
      <c r="I59" s="115">
        <f>I82+I86+I87+I88+I89+I104+I105+I106+I107+I108+I109+I110+I111+I112+I115+I116+I120+I121</f>
        <v>15595.9</v>
      </c>
      <c r="J59" s="115">
        <f>J80+J81+J82+J83+J84+J85+J90+J91+J92+J93+J94+J95+J96+J97+J98+J99+J100+J101+J102+J103+J104+J106+J108+J111+J112+J113+J114+J116+J117+J118+J119</f>
        <v>0</v>
      </c>
      <c r="K59" s="115">
        <f>K80+K81+K82+K83+K84+K85+K90+K91+K92+K93+K94+K95+K96+K97+K98+K99+K100+K101+K102+K103+K104+K106+K108+K111+K112+K113+K114+K116+K117+K118+K119</f>
        <v>0</v>
      </c>
      <c r="L59" s="115">
        <f>G59+H59+I59+J59+K59</f>
        <v>19455.001076320001</v>
      </c>
      <c r="M59" s="116" t="s">
        <v>65</v>
      </c>
      <c r="N59" s="116"/>
    </row>
    <row r="60" spans="1:14" s="92" customFormat="1" ht="21.75" customHeight="1" x14ac:dyDescent="0.25">
      <c r="A60" s="761"/>
      <c r="B60" s="884"/>
      <c r="C60" s="868"/>
      <c r="D60" s="888"/>
      <c r="E60" s="868"/>
      <c r="F60" s="868"/>
      <c r="G60" s="115">
        <f>G61+G62+G63+G64+G65+G66+G67+G69+G70+G71+G72+G76+G77</f>
        <v>2275.1645839999996</v>
      </c>
      <c r="H60" s="115">
        <f>H61+H62+H63+H64+H65+H66+H68+H69+H70+H71+H72+H73+H74+H75+H76+H77+H78+H79</f>
        <v>2214.5492230499999</v>
      </c>
      <c r="I60" s="115">
        <f>I62+I63+I64+I66+I70+I71+I72+I73+I78+I122</f>
        <v>2681.172</v>
      </c>
      <c r="J60" s="115">
        <f>J61+J62+J63+J64+J65+J66+J68+J69+J70+J71+J72+J73+J74+J75+J76+J77+J78+J79</f>
        <v>2670</v>
      </c>
      <c r="K60" s="115">
        <f>K61+K62+K63+K64+K65+K66+K68+K69+K70+K71+K72+K73+K74+K75+K76+K77+K78+K79</f>
        <v>2860</v>
      </c>
      <c r="L60" s="115">
        <f>G60+H60+I60+J60+K60</f>
        <v>12700.885807049999</v>
      </c>
      <c r="M60" s="116" t="s">
        <v>66</v>
      </c>
      <c r="N60" s="116"/>
    </row>
    <row r="61" spans="1:14" ht="35.25" customHeight="1" x14ac:dyDescent="0.25">
      <c r="A61" s="99">
        <v>18</v>
      </c>
      <c r="B61" s="643" t="s">
        <v>274</v>
      </c>
      <c r="C61" s="99" t="s">
        <v>43</v>
      </c>
      <c r="D61" s="550" t="s">
        <v>22</v>
      </c>
      <c r="E61" s="550" t="s">
        <v>905</v>
      </c>
      <c r="F61" s="99" t="s">
        <v>8</v>
      </c>
      <c r="G61" s="110">
        <v>235.096036</v>
      </c>
      <c r="H61" s="110"/>
      <c r="I61" s="110"/>
      <c r="J61" s="110">
        <v>240</v>
      </c>
      <c r="K61" s="110">
        <v>280</v>
      </c>
      <c r="L61" s="110">
        <f>SUM(G61:K61)</f>
        <v>755.09603600000003</v>
      </c>
      <c r="M61" s="99" t="s">
        <v>66</v>
      </c>
      <c r="N61" s="99">
        <v>268025015</v>
      </c>
    </row>
    <row r="62" spans="1:14" ht="35.25" customHeight="1" x14ac:dyDescent="0.25">
      <c r="A62" s="99">
        <v>19</v>
      </c>
      <c r="B62" s="643" t="s">
        <v>480</v>
      </c>
      <c r="C62" s="99" t="s">
        <v>43</v>
      </c>
      <c r="D62" s="550" t="s">
        <v>22</v>
      </c>
      <c r="E62" s="550" t="s">
        <v>669</v>
      </c>
      <c r="F62" s="99" t="s">
        <v>8</v>
      </c>
      <c r="G62" s="110">
        <v>281.224649</v>
      </c>
      <c r="H62" s="110">
        <v>620.68600000000004</v>
      </c>
      <c r="I62" s="110">
        <v>100.46599999999999</v>
      </c>
      <c r="J62" s="110"/>
      <c r="K62" s="110">
        <v>300</v>
      </c>
      <c r="L62" s="110">
        <f t="shared" ref="L62:L122" si="3">SUM(G62:K62)</f>
        <v>1302.376649</v>
      </c>
      <c r="M62" s="99" t="s">
        <v>66</v>
      </c>
      <c r="N62" s="99">
        <v>268025015</v>
      </c>
    </row>
    <row r="63" spans="1:14" ht="35.25" customHeight="1" x14ac:dyDescent="0.25">
      <c r="A63" s="99">
        <v>20</v>
      </c>
      <c r="B63" s="643" t="s">
        <v>275</v>
      </c>
      <c r="C63" s="99" t="s">
        <v>43</v>
      </c>
      <c r="D63" s="550" t="s">
        <v>22</v>
      </c>
      <c r="E63" s="550" t="s">
        <v>167</v>
      </c>
      <c r="F63" s="99" t="s">
        <v>8</v>
      </c>
      <c r="G63" s="110">
        <f>131.248842+195.432638</f>
        <v>326.68147999999997</v>
      </c>
      <c r="H63" s="110">
        <v>195.17878271999999</v>
      </c>
      <c r="I63" s="110">
        <v>170.3</v>
      </c>
      <c r="J63" s="110">
        <v>300</v>
      </c>
      <c r="K63" s="110">
        <v>310</v>
      </c>
      <c r="L63" s="110">
        <f t="shared" si="3"/>
        <v>1302.16026272</v>
      </c>
      <c r="M63" s="99" t="s">
        <v>66</v>
      </c>
      <c r="N63" s="99">
        <v>268025015</v>
      </c>
    </row>
    <row r="64" spans="1:14" ht="35.25" customHeight="1" x14ac:dyDescent="0.25">
      <c r="A64" s="99">
        <v>21</v>
      </c>
      <c r="B64" s="643" t="s">
        <v>276</v>
      </c>
      <c r="C64" s="99" t="s">
        <v>43</v>
      </c>
      <c r="D64" s="550" t="s">
        <v>22</v>
      </c>
      <c r="E64" s="550" t="s">
        <v>167</v>
      </c>
      <c r="F64" s="99" t="s">
        <v>8</v>
      </c>
      <c r="G64" s="110">
        <v>168.78221300000001</v>
      </c>
      <c r="H64" s="110">
        <v>176.76855631999999</v>
      </c>
      <c r="I64" s="110">
        <v>239.2</v>
      </c>
      <c r="J64" s="110">
        <v>400</v>
      </c>
      <c r="K64" s="110">
        <v>410</v>
      </c>
      <c r="L64" s="110">
        <f t="shared" si="3"/>
        <v>1394.75076932</v>
      </c>
      <c r="M64" s="99" t="s">
        <v>66</v>
      </c>
      <c r="N64" s="99">
        <v>268025015</v>
      </c>
    </row>
    <row r="65" spans="1:14" ht="46.5" customHeight="1" x14ac:dyDescent="0.25">
      <c r="A65" s="99">
        <v>22</v>
      </c>
      <c r="B65" s="643" t="s">
        <v>278</v>
      </c>
      <c r="C65" s="99" t="s">
        <v>43</v>
      </c>
      <c r="D65" s="550" t="s">
        <v>22</v>
      </c>
      <c r="E65" s="550" t="s">
        <v>280</v>
      </c>
      <c r="F65" s="99" t="s">
        <v>8</v>
      </c>
      <c r="G65" s="110">
        <f>100.473935+116.878</f>
        <v>217.351935</v>
      </c>
      <c r="H65" s="110">
        <f>188.65+258.822</f>
        <v>447.47199999999998</v>
      </c>
      <c r="I65" s="110"/>
      <c r="J65" s="110">
        <v>250</v>
      </c>
      <c r="K65" s="110">
        <v>300</v>
      </c>
      <c r="L65" s="110">
        <f t="shared" si="3"/>
        <v>1214.8239349999999</v>
      </c>
      <c r="M65" s="99" t="s">
        <v>66</v>
      </c>
      <c r="N65" s="99">
        <v>268025015</v>
      </c>
    </row>
    <row r="66" spans="1:14" ht="44.25" customHeight="1" x14ac:dyDescent="0.25">
      <c r="A66" s="99">
        <v>23</v>
      </c>
      <c r="B66" s="643" t="s">
        <v>279</v>
      </c>
      <c r="C66" s="99" t="s">
        <v>43</v>
      </c>
      <c r="D66" s="550" t="s">
        <v>22</v>
      </c>
      <c r="E66" s="550" t="s">
        <v>904</v>
      </c>
      <c r="F66" s="99" t="s">
        <v>8</v>
      </c>
      <c r="G66" s="110">
        <v>295.57228300000003</v>
      </c>
      <c r="H66" s="110"/>
      <c r="I66" s="110">
        <v>51</v>
      </c>
      <c r="J66" s="110">
        <v>100</v>
      </c>
      <c r="K66" s="110">
        <v>150</v>
      </c>
      <c r="L66" s="110">
        <f t="shared" si="3"/>
        <v>596.57228299999997</v>
      </c>
      <c r="M66" s="99" t="s">
        <v>66</v>
      </c>
      <c r="N66" s="99">
        <v>268025015</v>
      </c>
    </row>
    <row r="67" spans="1:14" ht="35.25" customHeight="1" x14ac:dyDescent="0.25">
      <c r="A67" s="99">
        <v>24</v>
      </c>
      <c r="B67" s="643" t="s">
        <v>281</v>
      </c>
      <c r="C67" s="99" t="s">
        <v>43</v>
      </c>
      <c r="D67" s="550" t="s">
        <v>22</v>
      </c>
      <c r="E67" s="550" t="s">
        <v>293</v>
      </c>
      <c r="F67" s="99" t="s">
        <v>8</v>
      </c>
      <c r="G67" s="110">
        <v>145.62</v>
      </c>
      <c r="H67" s="110"/>
      <c r="I67" s="110"/>
      <c r="J67" s="110"/>
      <c r="K67" s="110"/>
      <c r="L67" s="110">
        <f t="shared" si="3"/>
        <v>145.62</v>
      </c>
      <c r="M67" s="99" t="s">
        <v>66</v>
      </c>
      <c r="N67" s="99">
        <v>268025015</v>
      </c>
    </row>
    <row r="68" spans="1:14" ht="35.25" customHeight="1" x14ac:dyDescent="0.25">
      <c r="A68" s="99">
        <v>25</v>
      </c>
      <c r="B68" s="643" t="s">
        <v>282</v>
      </c>
      <c r="C68" s="99" t="s">
        <v>43</v>
      </c>
      <c r="D68" s="550" t="s">
        <v>22</v>
      </c>
      <c r="E68" s="550" t="s">
        <v>269</v>
      </c>
      <c r="F68" s="99" t="s">
        <v>8</v>
      </c>
      <c r="G68" s="110"/>
      <c r="H68" s="110">
        <v>149.87899999999999</v>
      </c>
      <c r="I68" s="110"/>
      <c r="J68" s="110">
        <v>250</v>
      </c>
      <c r="K68" s="110">
        <v>300</v>
      </c>
      <c r="L68" s="110">
        <f t="shared" si="3"/>
        <v>699.87900000000002</v>
      </c>
      <c r="M68" s="99" t="s">
        <v>66</v>
      </c>
      <c r="N68" s="99">
        <v>268025015</v>
      </c>
    </row>
    <row r="69" spans="1:14" ht="35.25" customHeight="1" x14ac:dyDescent="0.25">
      <c r="A69" s="99">
        <v>26</v>
      </c>
      <c r="B69" s="643" t="s">
        <v>268</v>
      </c>
      <c r="C69" s="99" t="s">
        <v>43</v>
      </c>
      <c r="D69" s="550" t="s">
        <v>22</v>
      </c>
      <c r="E69" s="550" t="s">
        <v>283</v>
      </c>
      <c r="F69" s="99" t="s">
        <v>8</v>
      </c>
      <c r="G69" s="110">
        <v>120.753792</v>
      </c>
      <c r="H69" s="110">
        <v>178.655</v>
      </c>
      <c r="I69" s="110"/>
      <c r="J69" s="110"/>
      <c r="K69" s="110">
        <v>250</v>
      </c>
      <c r="L69" s="110">
        <f t="shared" si="3"/>
        <v>549.40879199999995</v>
      </c>
      <c r="M69" s="99" t="s">
        <v>66</v>
      </c>
      <c r="N69" s="99">
        <v>268025015</v>
      </c>
    </row>
    <row r="70" spans="1:14" ht="35.25" customHeight="1" x14ac:dyDescent="0.25">
      <c r="A70" s="99">
        <v>27</v>
      </c>
      <c r="B70" s="643" t="s">
        <v>284</v>
      </c>
      <c r="C70" s="99" t="s">
        <v>43</v>
      </c>
      <c r="D70" s="550" t="s">
        <v>22</v>
      </c>
      <c r="E70" s="550" t="s">
        <v>902</v>
      </c>
      <c r="F70" s="99" t="s">
        <v>8</v>
      </c>
      <c r="G70" s="110">
        <v>165.98630700000001</v>
      </c>
      <c r="H70" s="110"/>
      <c r="I70" s="110">
        <v>249.56399999999999</v>
      </c>
      <c r="J70" s="110"/>
      <c r="K70" s="110"/>
      <c r="L70" s="110">
        <f t="shared" si="3"/>
        <v>415.55030699999998</v>
      </c>
      <c r="M70" s="99" t="s">
        <v>66</v>
      </c>
      <c r="N70" s="99">
        <v>268025015</v>
      </c>
    </row>
    <row r="71" spans="1:14" ht="35.25" customHeight="1" x14ac:dyDescent="0.25">
      <c r="A71" s="99">
        <v>28</v>
      </c>
      <c r="B71" s="643" t="s">
        <v>285</v>
      </c>
      <c r="C71" s="99" t="s">
        <v>43</v>
      </c>
      <c r="D71" s="550" t="s">
        <v>22</v>
      </c>
      <c r="E71" s="550" t="s">
        <v>902</v>
      </c>
      <c r="F71" s="99" t="s">
        <v>8</v>
      </c>
      <c r="G71" s="110">
        <v>119.49326600000001</v>
      </c>
      <c r="H71" s="110"/>
      <c r="I71" s="110">
        <v>378.37900000000002</v>
      </c>
      <c r="J71" s="110"/>
      <c r="K71" s="110"/>
      <c r="L71" s="110">
        <f t="shared" si="3"/>
        <v>497.87226600000002</v>
      </c>
      <c r="M71" s="99" t="s">
        <v>66</v>
      </c>
      <c r="N71" s="99">
        <v>268025015</v>
      </c>
    </row>
    <row r="72" spans="1:14" ht="35.25" customHeight="1" x14ac:dyDescent="0.25">
      <c r="A72" s="99">
        <v>29</v>
      </c>
      <c r="B72" s="643" t="s">
        <v>286</v>
      </c>
      <c r="C72" s="99" t="s">
        <v>43</v>
      </c>
      <c r="D72" s="550" t="s">
        <v>22</v>
      </c>
      <c r="E72" s="550" t="s">
        <v>277</v>
      </c>
      <c r="F72" s="99" t="s">
        <v>8</v>
      </c>
      <c r="G72" s="110">
        <v>111.57862299999999</v>
      </c>
      <c r="H72" s="110"/>
      <c r="I72" s="110">
        <v>231.279</v>
      </c>
      <c r="J72" s="110">
        <v>250</v>
      </c>
      <c r="K72" s="110">
        <v>260</v>
      </c>
      <c r="L72" s="110">
        <f t="shared" si="3"/>
        <v>852.85762299999999</v>
      </c>
      <c r="M72" s="99" t="s">
        <v>66</v>
      </c>
      <c r="N72" s="99">
        <v>268025015</v>
      </c>
    </row>
    <row r="73" spans="1:14" ht="35.25" customHeight="1" x14ac:dyDescent="0.25">
      <c r="A73" s="99">
        <v>30</v>
      </c>
      <c r="B73" s="643" t="s">
        <v>287</v>
      </c>
      <c r="C73" s="99" t="s">
        <v>43</v>
      </c>
      <c r="D73" s="550" t="s">
        <v>22</v>
      </c>
      <c r="E73" s="550" t="s">
        <v>271</v>
      </c>
      <c r="F73" s="99" t="s">
        <v>8</v>
      </c>
      <c r="G73" s="110"/>
      <c r="H73" s="110">
        <v>145.05099999999999</v>
      </c>
      <c r="I73" s="110">
        <v>437.38400000000001</v>
      </c>
      <c r="J73" s="110">
        <v>350</v>
      </c>
      <c r="K73" s="110">
        <v>300</v>
      </c>
      <c r="L73" s="110">
        <f t="shared" si="3"/>
        <v>1232.4349999999999</v>
      </c>
      <c r="M73" s="99" t="s">
        <v>66</v>
      </c>
      <c r="N73" s="99">
        <v>268025015</v>
      </c>
    </row>
    <row r="74" spans="1:14" ht="35.25" customHeight="1" x14ac:dyDescent="0.25">
      <c r="A74" s="99">
        <v>31</v>
      </c>
      <c r="B74" s="643" t="s">
        <v>289</v>
      </c>
      <c r="C74" s="99" t="s">
        <v>43</v>
      </c>
      <c r="D74" s="550" t="s">
        <v>22</v>
      </c>
      <c r="E74" s="550" t="s">
        <v>478</v>
      </c>
      <c r="F74" s="99" t="s">
        <v>8</v>
      </c>
      <c r="G74" s="110"/>
      <c r="H74" s="110"/>
      <c r="I74" s="110"/>
      <c r="J74" s="110">
        <v>250</v>
      </c>
      <c r="K74" s="110"/>
      <c r="L74" s="110">
        <f t="shared" si="3"/>
        <v>250</v>
      </c>
      <c r="M74" s="99" t="s">
        <v>66</v>
      </c>
      <c r="N74" s="99">
        <v>268025015</v>
      </c>
    </row>
    <row r="75" spans="1:14" ht="35.25" customHeight="1" x14ac:dyDescent="0.25">
      <c r="A75" s="99">
        <v>32</v>
      </c>
      <c r="B75" s="643" t="s">
        <v>290</v>
      </c>
      <c r="C75" s="99" t="s">
        <v>43</v>
      </c>
      <c r="D75" s="550" t="s">
        <v>22</v>
      </c>
      <c r="E75" s="550" t="s">
        <v>479</v>
      </c>
      <c r="F75" s="99" t="s">
        <v>8</v>
      </c>
      <c r="G75" s="110"/>
      <c r="H75" s="110"/>
      <c r="I75" s="110"/>
      <c r="J75" s="110">
        <v>280</v>
      </c>
      <c r="K75" s="110"/>
      <c r="L75" s="110">
        <f t="shared" si="3"/>
        <v>280</v>
      </c>
      <c r="M75" s="99" t="s">
        <v>66</v>
      </c>
      <c r="N75" s="99">
        <v>268025015</v>
      </c>
    </row>
    <row r="76" spans="1:14" ht="45" customHeight="1" x14ac:dyDescent="0.25">
      <c r="A76" s="99">
        <v>33</v>
      </c>
      <c r="B76" s="643" t="s">
        <v>291</v>
      </c>
      <c r="C76" s="99" t="s">
        <v>43</v>
      </c>
      <c r="D76" s="550" t="s">
        <v>22</v>
      </c>
      <c r="E76" s="550" t="s">
        <v>292</v>
      </c>
      <c r="F76" s="99" t="s">
        <v>582</v>
      </c>
      <c r="G76" s="110">
        <v>73.08</v>
      </c>
      <c r="H76" s="110"/>
      <c r="I76" s="110"/>
      <c r="J76" s="110"/>
      <c r="K76" s="110"/>
      <c r="L76" s="110">
        <f t="shared" si="3"/>
        <v>73.08</v>
      </c>
      <c r="M76" s="99" t="s">
        <v>66</v>
      </c>
      <c r="N76" s="99">
        <v>268113000</v>
      </c>
    </row>
    <row r="77" spans="1:14" ht="35.25" customHeight="1" x14ac:dyDescent="0.25">
      <c r="A77" s="99">
        <v>34</v>
      </c>
      <c r="B77" s="643" t="s">
        <v>481</v>
      </c>
      <c r="C77" s="99" t="s">
        <v>43</v>
      </c>
      <c r="D77" s="550" t="s">
        <v>22</v>
      </c>
      <c r="E77" s="550" t="s">
        <v>293</v>
      </c>
      <c r="F77" s="99" t="s">
        <v>583</v>
      </c>
      <c r="G77" s="110">
        <v>13.944000000000001</v>
      </c>
      <c r="H77" s="110"/>
      <c r="I77" s="110"/>
      <c r="J77" s="110"/>
      <c r="K77" s="644"/>
      <c r="L77" s="110">
        <f t="shared" si="3"/>
        <v>13.944000000000001</v>
      </c>
      <c r="M77" s="99" t="s">
        <v>66</v>
      </c>
      <c r="N77" s="99">
        <v>268113000</v>
      </c>
    </row>
    <row r="78" spans="1:14" ht="35.25" customHeight="1" x14ac:dyDescent="0.25">
      <c r="A78" s="99">
        <v>35</v>
      </c>
      <c r="B78" s="643" t="s">
        <v>670</v>
      </c>
      <c r="C78" s="99" t="s">
        <v>43</v>
      </c>
      <c r="D78" s="550" t="s">
        <v>22</v>
      </c>
      <c r="E78" s="550" t="s">
        <v>378</v>
      </c>
      <c r="F78" s="99" t="s">
        <v>8</v>
      </c>
      <c r="G78" s="110"/>
      <c r="H78" s="110">
        <v>160.88695536</v>
      </c>
      <c r="I78" s="110">
        <v>744.6</v>
      </c>
      <c r="J78" s="110"/>
      <c r="K78" s="110"/>
      <c r="L78" s="110">
        <f t="shared" si="3"/>
        <v>905.48695536000002</v>
      </c>
      <c r="M78" s="99" t="s">
        <v>66</v>
      </c>
      <c r="N78" s="99">
        <v>268025015</v>
      </c>
    </row>
    <row r="79" spans="1:14" ht="35.25" customHeight="1" x14ac:dyDescent="0.25">
      <c r="A79" s="99">
        <v>36</v>
      </c>
      <c r="B79" s="643" t="s">
        <v>671</v>
      </c>
      <c r="C79" s="99" t="s">
        <v>43</v>
      </c>
      <c r="D79" s="550" t="s">
        <v>22</v>
      </c>
      <c r="E79" s="550" t="s">
        <v>351</v>
      </c>
      <c r="F79" s="99" t="s">
        <v>8</v>
      </c>
      <c r="G79" s="110"/>
      <c r="H79" s="110">
        <v>139.97192865</v>
      </c>
      <c r="I79" s="110"/>
      <c r="J79" s="110"/>
      <c r="K79" s="110"/>
      <c r="L79" s="110">
        <f t="shared" si="3"/>
        <v>139.97192865</v>
      </c>
      <c r="M79" s="99" t="s">
        <v>66</v>
      </c>
      <c r="N79" s="99">
        <v>268025000</v>
      </c>
    </row>
    <row r="80" spans="1:14" ht="35.25" customHeight="1" x14ac:dyDescent="0.25">
      <c r="A80" s="99">
        <v>37</v>
      </c>
      <c r="B80" s="643" t="s">
        <v>279</v>
      </c>
      <c r="C80" s="99" t="s">
        <v>43</v>
      </c>
      <c r="D80" s="550" t="s">
        <v>22</v>
      </c>
      <c r="E80" s="550" t="s">
        <v>293</v>
      </c>
      <c r="F80" s="99" t="s">
        <v>8</v>
      </c>
      <c r="G80" s="110">
        <v>85.095100000000002</v>
      </c>
      <c r="H80" s="110"/>
      <c r="I80" s="110"/>
      <c r="J80" s="110"/>
      <c r="K80" s="110"/>
      <c r="L80" s="110">
        <f t="shared" si="3"/>
        <v>85.095100000000002</v>
      </c>
      <c r="M80" s="99" t="s">
        <v>65</v>
      </c>
      <c r="N80" s="99">
        <v>268100011</v>
      </c>
    </row>
    <row r="81" spans="1:14" ht="35.25" customHeight="1" x14ac:dyDescent="0.25">
      <c r="A81" s="99">
        <v>38</v>
      </c>
      <c r="B81" s="643" t="s">
        <v>537</v>
      </c>
      <c r="C81" s="99" t="s">
        <v>43</v>
      </c>
      <c r="D81" s="550" t="s">
        <v>22</v>
      </c>
      <c r="E81" s="550" t="s">
        <v>293</v>
      </c>
      <c r="F81" s="99" t="s">
        <v>8</v>
      </c>
      <c r="G81" s="110">
        <v>40</v>
      </c>
      <c r="H81" s="110"/>
      <c r="I81" s="110"/>
      <c r="J81" s="110"/>
      <c r="K81" s="110"/>
      <c r="L81" s="110">
        <f t="shared" si="3"/>
        <v>40</v>
      </c>
      <c r="M81" s="99" t="s">
        <v>65</v>
      </c>
      <c r="N81" s="99">
        <v>268100011</v>
      </c>
    </row>
    <row r="82" spans="1:14" ht="35.25" customHeight="1" x14ac:dyDescent="0.25">
      <c r="A82" s="99">
        <v>39</v>
      </c>
      <c r="B82" s="643" t="s">
        <v>267</v>
      </c>
      <c r="C82" s="99" t="s">
        <v>43</v>
      </c>
      <c r="D82" s="550" t="s">
        <v>22</v>
      </c>
      <c r="E82" s="550" t="s">
        <v>902</v>
      </c>
      <c r="F82" s="99" t="s">
        <v>8</v>
      </c>
      <c r="G82" s="110">
        <v>146.4357</v>
      </c>
      <c r="H82" s="110"/>
      <c r="I82" s="110">
        <v>913.9</v>
      </c>
      <c r="J82" s="110"/>
      <c r="K82" s="110"/>
      <c r="L82" s="110">
        <f t="shared" si="3"/>
        <v>1060.3357000000001</v>
      </c>
      <c r="M82" s="99" t="s">
        <v>65</v>
      </c>
      <c r="N82" s="99">
        <v>268100011</v>
      </c>
    </row>
    <row r="83" spans="1:14" ht="35.25" customHeight="1" x14ac:dyDescent="0.25">
      <c r="A83" s="99">
        <v>40</v>
      </c>
      <c r="B83" s="643" t="s">
        <v>265</v>
      </c>
      <c r="C83" s="99" t="s">
        <v>43</v>
      </c>
      <c r="D83" s="550" t="s">
        <v>22</v>
      </c>
      <c r="E83" s="550" t="s">
        <v>293</v>
      </c>
      <c r="F83" s="99" t="s">
        <v>8</v>
      </c>
      <c r="G83" s="110">
        <v>29.988800000000001</v>
      </c>
      <c r="H83" s="110"/>
      <c r="I83" s="110"/>
      <c r="J83" s="110"/>
      <c r="K83" s="110"/>
      <c r="L83" s="110">
        <f t="shared" si="3"/>
        <v>29.988800000000001</v>
      </c>
      <c r="M83" s="99" t="s">
        <v>65</v>
      </c>
      <c r="N83" s="99">
        <v>268100011</v>
      </c>
    </row>
    <row r="84" spans="1:14" ht="35.25" customHeight="1" x14ac:dyDescent="0.25">
      <c r="A84" s="99">
        <v>41</v>
      </c>
      <c r="B84" s="643" t="s">
        <v>290</v>
      </c>
      <c r="C84" s="99" t="s">
        <v>43</v>
      </c>
      <c r="D84" s="550" t="s">
        <v>22</v>
      </c>
      <c r="E84" s="550" t="s">
        <v>293</v>
      </c>
      <c r="F84" s="99" t="s">
        <v>8</v>
      </c>
      <c r="G84" s="110">
        <v>35</v>
      </c>
      <c r="H84" s="110"/>
      <c r="I84" s="110"/>
      <c r="J84" s="110"/>
      <c r="K84" s="110"/>
      <c r="L84" s="110">
        <f t="shared" si="3"/>
        <v>35</v>
      </c>
      <c r="M84" s="99" t="s">
        <v>65</v>
      </c>
      <c r="N84" s="99">
        <v>268100011</v>
      </c>
    </row>
    <row r="85" spans="1:14" ht="49.5" customHeight="1" x14ac:dyDescent="0.25">
      <c r="A85" s="99">
        <v>42</v>
      </c>
      <c r="B85" s="643" t="s">
        <v>538</v>
      </c>
      <c r="C85" s="99" t="s">
        <v>43</v>
      </c>
      <c r="D85" s="550" t="s">
        <v>22</v>
      </c>
      <c r="E85" s="550" t="s">
        <v>293</v>
      </c>
      <c r="F85" s="99" t="s">
        <v>584</v>
      </c>
      <c r="G85" s="110">
        <v>13.020099999999999</v>
      </c>
      <c r="H85" s="110"/>
      <c r="I85" s="110"/>
      <c r="J85" s="110"/>
      <c r="K85" s="110"/>
      <c r="L85" s="110">
        <f t="shared" si="3"/>
        <v>13.020099999999999</v>
      </c>
      <c r="M85" s="99" t="s">
        <v>65</v>
      </c>
      <c r="N85" s="99">
        <v>268102011</v>
      </c>
    </row>
    <row r="86" spans="1:14" ht="48" customHeight="1" x14ac:dyDescent="0.25">
      <c r="A86" s="99">
        <v>43</v>
      </c>
      <c r="B86" s="643" t="s">
        <v>883</v>
      </c>
      <c r="C86" s="99" t="s">
        <v>43</v>
      </c>
      <c r="D86" s="550" t="s">
        <v>875</v>
      </c>
      <c r="E86" s="550" t="s">
        <v>711</v>
      </c>
      <c r="F86" s="99" t="s">
        <v>8</v>
      </c>
      <c r="G86" s="110"/>
      <c r="H86" s="110"/>
      <c r="I86" s="110">
        <v>7456.4</v>
      </c>
      <c r="J86" s="110"/>
      <c r="K86" s="110"/>
      <c r="L86" s="110">
        <f t="shared" si="3"/>
        <v>7456.4</v>
      </c>
      <c r="M86" s="99" t="s">
        <v>65</v>
      </c>
      <c r="N86" s="99">
        <v>268102011</v>
      </c>
    </row>
    <row r="87" spans="1:14" ht="48" customHeight="1" x14ac:dyDescent="0.25">
      <c r="A87" s="99">
        <v>44</v>
      </c>
      <c r="B87" s="643" t="s">
        <v>287</v>
      </c>
      <c r="C87" s="99" t="s">
        <v>43</v>
      </c>
      <c r="D87" s="550" t="s">
        <v>875</v>
      </c>
      <c r="E87" s="550" t="s">
        <v>711</v>
      </c>
      <c r="F87" s="99" t="s">
        <v>8</v>
      </c>
      <c r="G87" s="110"/>
      <c r="H87" s="110"/>
      <c r="I87" s="110">
        <v>157.4</v>
      </c>
      <c r="J87" s="110"/>
      <c r="K87" s="110"/>
      <c r="L87" s="110">
        <f t="shared" si="3"/>
        <v>157.4</v>
      </c>
      <c r="M87" s="99" t="s">
        <v>65</v>
      </c>
      <c r="N87" s="99">
        <v>268102011</v>
      </c>
    </row>
    <row r="88" spans="1:14" ht="48" customHeight="1" x14ac:dyDescent="0.25">
      <c r="A88" s="99">
        <v>45</v>
      </c>
      <c r="B88" s="643" t="s">
        <v>671</v>
      </c>
      <c r="C88" s="99" t="s">
        <v>43</v>
      </c>
      <c r="D88" s="550" t="s">
        <v>875</v>
      </c>
      <c r="E88" s="550" t="s">
        <v>711</v>
      </c>
      <c r="F88" s="99" t="s">
        <v>8</v>
      </c>
      <c r="G88" s="110"/>
      <c r="H88" s="110"/>
      <c r="I88" s="110">
        <v>131</v>
      </c>
      <c r="J88" s="110"/>
      <c r="K88" s="110"/>
      <c r="L88" s="110">
        <f t="shared" si="3"/>
        <v>131</v>
      </c>
      <c r="M88" s="99" t="s">
        <v>65</v>
      </c>
      <c r="N88" s="99">
        <v>268102011</v>
      </c>
    </row>
    <row r="89" spans="1:14" ht="48" customHeight="1" x14ac:dyDescent="0.25">
      <c r="A89" s="99">
        <v>46</v>
      </c>
      <c r="B89" s="643" t="s">
        <v>278</v>
      </c>
      <c r="C89" s="99" t="s">
        <v>43</v>
      </c>
      <c r="D89" s="550" t="s">
        <v>875</v>
      </c>
      <c r="E89" s="550" t="s">
        <v>711</v>
      </c>
      <c r="F89" s="99" t="s">
        <v>8</v>
      </c>
      <c r="G89" s="110"/>
      <c r="H89" s="110"/>
      <c r="I89" s="110">
        <v>519.70000000000005</v>
      </c>
      <c r="J89" s="110"/>
      <c r="K89" s="110"/>
      <c r="L89" s="110">
        <f t="shared" si="3"/>
        <v>519.70000000000005</v>
      </c>
      <c r="M89" s="99" t="s">
        <v>65</v>
      </c>
      <c r="N89" s="99">
        <v>268102011</v>
      </c>
    </row>
    <row r="90" spans="1:14" ht="45" customHeight="1" x14ac:dyDescent="0.25">
      <c r="A90" s="99">
        <v>47</v>
      </c>
      <c r="B90" s="643" t="s">
        <v>539</v>
      </c>
      <c r="C90" s="99" t="s">
        <v>43</v>
      </c>
      <c r="D90" s="550" t="s">
        <v>22</v>
      </c>
      <c r="E90" s="550" t="s">
        <v>293</v>
      </c>
      <c r="F90" s="99" t="s">
        <v>584</v>
      </c>
      <c r="G90" s="110">
        <v>7.3422000000000001</v>
      </c>
      <c r="H90" s="110"/>
      <c r="I90" s="110"/>
      <c r="J90" s="110"/>
      <c r="K90" s="110"/>
      <c r="L90" s="110">
        <f t="shared" si="3"/>
        <v>7.3422000000000001</v>
      </c>
      <c r="M90" s="99" t="s">
        <v>65</v>
      </c>
      <c r="N90" s="99">
        <v>268102011</v>
      </c>
    </row>
    <row r="91" spans="1:14" ht="47.25" customHeight="1" x14ac:dyDescent="0.25">
      <c r="A91" s="99">
        <v>48</v>
      </c>
      <c r="B91" s="643" t="s">
        <v>540</v>
      </c>
      <c r="C91" s="99" t="s">
        <v>43</v>
      </c>
      <c r="D91" s="550" t="s">
        <v>22</v>
      </c>
      <c r="E91" s="550" t="s">
        <v>293</v>
      </c>
      <c r="F91" s="99" t="s">
        <v>584</v>
      </c>
      <c r="G91" s="110">
        <v>3.2966000000000002</v>
      </c>
      <c r="H91" s="110"/>
      <c r="I91" s="110"/>
      <c r="J91" s="110"/>
      <c r="K91" s="110"/>
      <c r="L91" s="110">
        <f t="shared" si="3"/>
        <v>3.2966000000000002</v>
      </c>
      <c r="M91" s="99" t="s">
        <v>65</v>
      </c>
      <c r="N91" s="99">
        <v>268102011</v>
      </c>
    </row>
    <row r="92" spans="1:14" ht="47.25" customHeight="1" x14ac:dyDescent="0.25">
      <c r="A92" s="99">
        <v>49</v>
      </c>
      <c r="B92" s="643" t="s">
        <v>541</v>
      </c>
      <c r="C92" s="99" t="s">
        <v>43</v>
      </c>
      <c r="D92" s="550" t="s">
        <v>22</v>
      </c>
      <c r="E92" s="550" t="s">
        <v>293</v>
      </c>
      <c r="F92" s="99" t="s">
        <v>585</v>
      </c>
      <c r="G92" s="110">
        <v>31.399100000000001</v>
      </c>
      <c r="H92" s="110"/>
      <c r="I92" s="110"/>
      <c r="J92" s="110"/>
      <c r="K92" s="110"/>
      <c r="L92" s="110">
        <f t="shared" si="3"/>
        <v>31.399100000000001</v>
      </c>
      <c r="M92" s="99" t="s">
        <v>65</v>
      </c>
      <c r="N92" s="99">
        <v>268102011</v>
      </c>
    </row>
    <row r="93" spans="1:14" ht="47.25" customHeight="1" x14ac:dyDescent="0.25">
      <c r="A93" s="99">
        <v>50</v>
      </c>
      <c r="B93" s="643" t="s">
        <v>543</v>
      </c>
      <c r="C93" s="99" t="s">
        <v>43</v>
      </c>
      <c r="D93" s="550" t="s">
        <v>22</v>
      </c>
      <c r="E93" s="550" t="s">
        <v>293</v>
      </c>
      <c r="F93" s="99" t="s">
        <v>585</v>
      </c>
      <c r="G93" s="110">
        <v>23.3186</v>
      </c>
      <c r="H93" s="110"/>
      <c r="I93" s="110"/>
      <c r="J93" s="110"/>
      <c r="K93" s="110"/>
      <c r="L93" s="110">
        <f t="shared" si="3"/>
        <v>23.3186</v>
      </c>
      <c r="M93" s="99" t="s">
        <v>65</v>
      </c>
      <c r="N93" s="99">
        <v>268102011</v>
      </c>
    </row>
    <row r="94" spans="1:14" ht="47.25" customHeight="1" x14ac:dyDescent="0.25">
      <c r="A94" s="99">
        <v>51</v>
      </c>
      <c r="B94" s="643" t="s">
        <v>544</v>
      </c>
      <c r="C94" s="99" t="s">
        <v>43</v>
      </c>
      <c r="D94" s="550" t="s">
        <v>22</v>
      </c>
      <c r="E94" s="550" t="s">
        <v>293</v>
      </c>
      <c r="F94" s="99" t="s">
        <v>585</v>
      </c>
      <c r="G94" s="110">
        <v>4.7293000000000003</v>
      </c>
      <c r="H94" s="110"/>
      <c r="I94" s="110"/>
      <c r="J94" s="110"/>
      <c r="K94" s="110"/>
      <c r="L94" s="110">
        <f t="shared" si="3"/>
        <v>4.7293000000000003</v>
      </c>
      <c r="M94" s="99" t="s">
        <v>65</v>
      </c>
      <c r="N94" s="99">
        <v>268102011</v>
      </c>
    </row>
    <row r="95" spans="1:14" ht="47.25" customHeight="1" x14ac:dyDescent="0.25">
      <c r="A95" s="99">
        <v>52</v>
      </c>
      <c r="B95" s="643" t="s">
        <v>545</v>
      </c>
      <c r="C95" s="99" t="s">
        <v>43</v>
      </c>
      <c r="D95" s="550" t="s">
        <v>22</v>
      </c>
      <c r="E95" s="550" t="s">
        <v>293</v>
      </c>
      <c r="F95" s="99" t="s">
        <v>585</v>
      </c>
      <c r="G95" s="110">
        <v>23.523299999999999</v>
      </c>
      <c r="H95" s="110"/>
      <c r="I95" s="110"/>
      <c r="J95" s="110"/>
      <c r="K95" s="110"/>
      <c r="L95" s="110">
        <f t="shared" si="3"/>
        <v>23.523299999999999</v>
      </c>
      <c r="M95" s="99" t="s">
        <v>65</v>
      </c>
      <c r="N95" s="99">
        <v>268102011</v>
      </c>
    </row>
    <row r="96" spans="1:14" ht="47.25" customHeight="1" x14ac:dyDescent="0.25">
      <c r="A96" s="99">
        <v>53</v>
      </c>
      <c r="B96" s="643" t="s">
        <v>546</v>
      </c>
      <c r="C96" s="99" t="s">
        <v>43</v>
      </c>
      <c r="D96" s="550" t="s">
        <v>22</v>
      </c>
      <c r="E96" s="550" t="s">
        <v>293</v>
      </c>
      <c r="F96" s="99" t="s">
        <v>585</v>
      </c>
      <c r="G96" s="110">
        <v>1.762</v>
      </c>
      <c r="H96" s="110"/>
      <c r="I96" s="110"/>
      <c r="J96" s="110"/>
      <c r="K96" s="110"/>
      <c r="L96" s="110">
        <f t="shared" si="3"/>
        <v>1.762</v>
      </c>
      <c r="M96" s="99" t="s">
        <v>65</v>
      </c>
      <c r="N96" s="99">
        <v>268102011</v>
      </c>
    </row>
    <row r="97" spans="1:14" ht="47.25" customHeight="1" x14ac:dyDescent="0.25">
      <c r="A97" s="99">
        <v>54</v>
      </c>
      <c r="B97" s="643" t="s">
        <v>547</v>
      </c>
      <c r="C97" s="99" t="s">
        <v>43</v>
      </c>
      <c r="D97" s="550" t="s">
        <v>22</v>
      </c>
      <c r="E97" s="550" t="s">
        <v>293</v>
      </c>
      <c r="F97" s="99" t="s">
        <v>585</v>
      </c>
      <c r="G97" s="110">
        <v>18.688800000000001</v>
      </c>
      <c r="H97" s="110"/>
      <c r="I97" s="110"/>
      <c r="J97" s="110"/>
      <c r="K97" s="110"/>
      <c r="L97" s="110">
        <f t="shared" si="3"/>
        <v>18.688800000000001</v>
      </c>
      <c r="M97" s="99" t="s">
        <v>65</v>
      </c>
      <c r="N97" s="99">
        <v>268102011</v>
      </c>
    </row>
    <row r="98" spans="1:14" ht="47.25" customHeight="1" x14ac:dyDescent="0.25">
      <c r="A98" s="99">
        <v>55</v>
      </c>
      <c r="B98" s="643" t="s">
        <v>548</v>
      </c>
      <c r="C98" s="99" t="s">
        <v>43</v>
      </c>
      <c r="D98" s="550" t="s">
        <v>22</v>
      </c>
      <c r="E98" s="550" t="s">
        <v>293</v>
      </c>
      <c r="F98" s="99" t="s">
        <v>585</v>
      </c>
      <c r="G98" s="110">
        <v>6.96</v>
      </c>
      <c r="H98" s="110"/>
      <c r="I98" s="110"/>
      <c r="J98" s="110"/>
      <c r="K98" s="110"/>
      <c r="L98" s="110">
        <f t="shared" si="3"/>
        <v>6.96</v>
      </c>
      <c r="M98" s="99" t="s">
        <v>65</v>
      </c>
      <c r="N98" s="99">
        <v>268102011</v>
      </c>
    </row>
    <row r="99" spans="1:14" ht="47.25" customHeight="1" x14ac:dyDescent="0.25">
      <c r="A99" s="99">
        <v>56</v>
      </c>
      <c r="B99" s="643" t="s">
        <v>549</v>
      </c>
      <c r="C99" s="99" t="s">
        <v>43</v>
      </c>
      <c r="D99" s="550" t="s">
        <v>22</v>
      </c>
      <c r="E99" s="550" t="s">
        <v>293</v>
      </c>
      <c r="F99" s="99" t="s">
        <v>585</v>
      </c>
      <c r="G99" s="110">
        <v>47.776899999999998</v>
      </c>
      <c r="H99" s="110"/>
      <c r="I99" s="110"/>
      <c r="J99" s="110"/>
      <c r="K99" s="110"/>
      <c r="L99" s="110">
        <f t="shared" si="3"/>
        <v>47.776899999999998</v>
      </c>
      <c r="M99" s="99" t="s">
        <v>65</v>
      </c>
      <c r="N99" s="99">
        <v>268102011</v>
      </c>
    </row>
    <row r="100" spans="1:14" ht="47.25" customHeight="1" x14ac:dyDescent="0.25">
      <c r="A100" s="99">
        <v>57</v>
      </c>
      <c r="B100" s="643" t="s">
        <v>550</v>
      </c>
      <c r="C100" s="99" t="s">
        <v>43</v>
      </c>
      <c r="D100" s="550" t="s">
        <v>22</v>
      </c>
      <c r="E100" s="550" t="s">
        <v>293</v>
      </c>
      <c r="F100" s="99" t="s">
        <v>585</v>
      </c>
      <c r="G100" s="110">
        <v>2.9506000000000001</v>
      </c>
      <c r="H100" s="110"/>
      <c r="I100" s="110"/>
      <c r="J100" s="110"/>
      <c r="K100" s="110"/>
      <c r="L100" s="110">
        <f t="shared" si="3"/>
        <v>2.9506000000000001</v>
      </c>
      <c r="M100" s="99" t="s">
        <v>65</v>
      </c>
      <c r="N100" s="99">
        <v>268102011</v>
      </c>
    </row>
    <row r="101" spans="1:14" ht="47.25" customHeight="1" x14ac:dyDescent="0.25">
      <c r="A101" s="99">
        <v>58</v>
      </c>
      <c r="B101" s="643" t="s">
        <v>551</v>
      </c>
      <c r="C101" s="99" t="s">
        <v>43</v>
      </c>
      <c r="D101" s="550" t="s">
        <v>22</v>
      </c>
      <c r="E101" s="550" t="s">
        <v>293</v>
      </c>
      <c r="F101" s="99" t="s">
        <v>585</v>
      </c>
      <c r="G101" s="110">
        <v>5.2370000000000001</v>
      </c>
      <c r="H101" s="110"/>
      <c r="I101" s="110"/>
      <c r="J101" s="110"/>
      <c r="K101" s="110"/>
      <c r="L101" s="110">
        <f t="shared" si="3"/>
        <v>5.2370000000000001</v>
      </c>
      <c r="M101" s="99" t="s">
        <v>65</v>
      </c>
      <c r="N101" s="99">
        <v>268102011</v>
      </c>
    </row>
    <row r="102" spans="1:14" ht="47.25" customHeight="1" x14ac:dyDescent="0.25">
      <c r="A102" s="99">
        <v>59</v>
      </c>
      <c r="B102" s="643" t="s">
        <v>552</v>
      </c>
      <c r="C102" s="99" t="s">
        <v>43</v>
      </c>
      <c r="D102" s="550" t="s">
        <v>22</v>
      </c>
      <c r="E102" s="550" t="s">
        <v>293</v>
      </c>
      <c r="F102" s="99" t="s">
        <v>585</v>
      </c>
      <c r="G102" s="110">
        <v>4.1677</v>
      </c>
      <c r="H102" s="110"/>
      <c r="I102" s="110"/>
      <c r="J102" s="110"/>
      <c r="K102" s="110"/>
      <c r="L102" s="110">
        <f t="shared" si="3"/>
        <v>4.1677</v>
      </c>
      <c r="M102" s="99" t="s">
        <v>65</v>
      </c>
      <c r="N102" s="99">
        <v>268102011</v>
      </c>
    </row>
    <row r="103" spans="1:14" ht="47.25" customHeight="1" x14ac:dyDescent="0.25">
      <c r="A103" s="99">
        <v>60</v>
      </c>
      <c r="B103" s="643" t="s">
        <v>553</v>
      </c>
      <c r="C103" s="99" t="s">
        <v>43</v>
      </c>
      <c r="D103" s="550" t="s">
        <v>22</v>
      </c>
      <c r="E103" s="550" t="s">
        <v>293</v>
      </c>
      <c r="F103" s="99" t="s">
        <v>586</v>
      </c>
      <c r="G103" s="110">
        <v>46.956699999999998</v>
      </c>
      <c r="H103" s="110"/>
      <c r="I103" s="110"/>
      <c r="J103" s="110"/>
      <c r="K103" s="110"/>
      <c r="L103" s="110">
        <f t="shared" si="3"/>
        <v>46.956699999999998</v>
      </c>
      <c r="M103" s="99" t="s">
        <v>65</v>
      </c>
      <c r="N103" s="99">
        <v>268102011</v>
      </c>
    </row>
    <row r="104" spans="1:14" ht="31.5" customHeight="1" x14ac:dyDescent="0.25">
      <c r="A104" s="99">
        <v>61</v>
      </c>
      <c r="B104" s="643" t="s">
        <v>289</v>
      </c>
      <c r="C104" s="99" t="s">
        <v>43</v>
      </c>
      <c r="D104" s="550" t="s">
        <v>22</v>
      </c>
      <c r="E104" s="550" t="s">
        <v>903</v>
      </c>
      <c r="F104" s="99" t="s">
        <v>8</v>
      </c>
      <c r="G104" s="110"/>
      <c r="H104" s="110">
        <v>182.185</v>
      </c>
      <c r="I104" s="110">
        <v>440.5</v>
      </c>
      <c r="J104" s="110"/>
      <c r="K104" s="110"/>
      <c r="L104" s="110">
        <f t="shared" si="3"/>
        <v>622.68499999999995</v>
      </c>
      <c r="M104" s="99" t="s">
        <v>65</v>
      </c>
      <c r="N104" s="99">
        <v>268102011</v>
      </c>
    </row>
    <row r="105" spans="1:14" ht="63" customHeight="1" x14ac:dyDescent="0.25">
      <c r="A105" s="99">
        <v>62</v>
      </c>
      <c r="B105" s="643" t="s">
        <v>286</v>
      </c>
      <c r="C105" s="99" t="s">
        <v>43</v>
      </c>
      <c r="D105" s="550" t="s">
        <v>875</v>
      </c>
      <c r="E105" s="550">
        <v>2018</v>
      </c>
      <c r="F105" s="99" t="s">
        <v>8</v>
      </c>
      <c r="G105" s="110"/>
      <c r="H105" s="110"/>
      <c r="I105" s="110">
        <v>301.3</v>
      </c>
      <c r="J105" s="110"/>
      <c r="K105" s="110"/>
      <c r="L105" s="110">
        <f t="shared" si="3"/>
        <v>301.3</v>
      </c>
      <c r="M105" s="99" t="s">
        <v>65</v>
      </c>
      <c r="N105" s="99">
        <v>268102011</v>
      </c>
    </row>
    <row r="106" spans="1:14" ht="31.5" customHeight="1" x14ac:dyDescent="0.25">
      <c r="A106" s="99">
        <v>63</v>
      </c>
      <c r="B106" s="643" t="s">
        <v>284</v>
      </c>
      <c r="C106" s="99" t="s">
        <v>43</v>
      </c>
      <c r="D106" s="550" t="s">
        <v>22</v>
      </c>
      <c r="E106" s="550" t="s">
        <v>903</v>
      </c>
      <c r="F106" s="99" t="s">
        <v>8</v>
      </c>
      <c r="G106" s="110"/>
      <c r="H106" s="110">
        <v>162.626</v>
      </c>
      <c r="I106" s="110">
        <v>168</v>
      </c>
      <c r="J106" s="110"/>
      <c r="K106" s="110"/>
      <c r="L106" s="110">
        <f t="shared" si="3"/>
        <v>330.62599999999998</v>
      </c>
      <c r="M106" s="99" t="s">
        <v>65</v>
      </c>
      <c r="N106" s="99">
        <v>268102011</v>
      </c>
    </row>
    <row r="107" spans="1:14" ht="48" customHeight="1" x14ac:dyDescent="0.25">
      <c r="A107" s="99">
        <v>64</v>
      </c>
      <c r="B107" s="643" t="s">
        <v>884</v>
      </c>
      <c r="C107" s="99" t="s">
        <v>43</v>
      </c>
      <c r="D107" s="550" t="s">
        <v>875</v>
      </c>
      <c r="E107" s="550" t="s">
        <v>903</v>
      </c>
      <c r="F107" s="99" t="s">
        <v>8</v>
      </c>
      <c r="G107" s="110"/>
      <c r="H107" s="110">
        <v>843.399</v>
      </c>
      <c r="I107" s="110">
        <v>695.2</v>
      </c>
      <c r="J107" s="110"/>
      <c r="K107" s="110"/>
      <c r="L107" s="110">
        <f t="shared" si="3"/>
        <v>1538.5990000000002</v>
      </c>
      <c r="M107" s="99" t="s">
        <v>65</v>
      </c>
      <c r="N107" s="99">
        <v>268102011</v>
      </c>
    </row>
    <row r="108" spans="1:14" ht="31.5" customHeight="1" x14ac:dyDescent="0.25">
      <c r="A108" s="99">
        <v>65</v>
      </c>
      <c r="B108" s="643" t="s">
        <v>885</v>
      </c>
      <c r="C108" s="99" t="s">
        <v>43</v>
      </c>
      <c r="D108" s="550" t="s">
        <v>22</v>
      </c>
      <c r="E108" s="550" t="s">
        <v>711</v>
      </c>
      <c r="F108" s="99" t="s">
        <v>8</v>
      </c>
      <c r="G108" s="110"/>
      <c r="H108" s="110"/>
      <c r="I108" s="110">
        <v>986.5</v>
      </c>
      <c r="J108" s="110"/>
      <c r="K108" s="110"/>
      <c r="L108" s="110">
        <f t="shared" si="3"/>
        <v>986.5</v>
      </c>
      <c r="M108" s="99" t="s">
        <v>65</v>
      </c>
      <c r="N108" s="99">
        <v>268102011</v>
      </c>
    </row>
    <row r="109" spans="1:14" ht="47.25" customHeight="1" x14ac:dyDescent="0.25">
      <c r="A109" s="99">
        <v>66</v>
      </c>
      <c r="B109" s="643" t="s">
        <v>886</v>
      </c>
      <c r="C109" s="99" t="s">
        <v>43</v>
      </c>
      <c r="D109" s="550" t="s">
        <v>875</v>
      </c>
      <c r="E109" s="550" t="s">
        <v>711</v>
      </c>
      <c r="F109" s="99" t="s">
        <v>8</v>
      </c>
      <c r="G109" s="110"/>
      <c r="H109" s="110"/>
      <c r="I109" s="110">
        <v>460.7</v>
      </c>
      <c r="J109" s="110"/>
      <c r="K109" s="110"/>
      <c r="L109" s="110">
        <f t="shared" si="3"/>
        <v>460.7</v>
      </c>
      <c r="M109" s="99" t="s">
        <v>65</v>
      </c>
      <c r="N109" s="99">
        <v>268102011</v>
      </c>
    </row>
    <row r="110" spans="1:14" ht="47.25" customHeight="1" x14ac:dyDescent="0.25">
      <c r="A110" s="99">
        <v>67</v>
      </c>
      <c r="B110" s="643" t="s">
        <v>887</v>
      </c>
      <c r="C110" s="99" t="s">
        <v>43</v>
      </c>
      <c r="D110" s="550" t="s">
        <v>875</v>
      </c>
      <c r="E110" s="550" t="s">
        <v>711</v>
      </c>
      <c r="F110" s="99" t="s">
        <v>8</v>
      </c>
      <c r="G110" s="110"/>
      <c r="H110" s="110"/>
      <c r="I110" s="110">
        <v>727.7</v>
      </c>
      <c r="J110" s="110"/>
      <c r="K110" s="110"/>
      <c r="L110" s="110">
        <f t="shared" si="3"/>
        <v>727.7</v>
      </c>
      <c r="M110" s="99" t="s">
        <v>65</v>
      </c>
      <c r="N110" s="99">
        <v>268102011</v>
      </c>
    </row>
    <row r="111" spans="1:14" ht="34.5" customHeight="1" x14ac:dyDescent="0.25">
      <c r="A111" s="99">
        <v>68</v>
      </c>
      <c r="B111" s="643" t="s">
        <v>275</v>
      </c>
      <c r="C111" s="99" t="s">
        <v>43</v>
      </c>
      <c r="D111" s="550" t="s">
        <v>22</v>
      </c>
      <c r="E111" s="550" t="s">
        <v>903</v>
      </c>
      <c r="F111" s="99" t="s">
        <v>8</v>
      </c>
      <c r="G111" s="110"/>
      <c r="H111" s="110">
        <v>585.76</v>
      </c>
      <c r="I111" s="110">
        <v>379.8</v>
      </c>
      <c r="J111" s="110"/>
      <c r="K111" s="110"/>
      <c r="L111" s="110">
        <f t="shared" si="3"/>
        <v>965.56</v>
      </c>
      <c r="M111" s="99" t="s">
        <v>65</v>
      </c>
      <c r="N111" s="99">
        <v>268028011</v>
      </c>
    </row>
    <row r="112" spans="1:14" ht="34.5" customHeight="1" x14ac:dyDescent="0.25">
      <c r="A112" s="99">
        <v>69</v>
      </c>
      <c r="B112" s="643" t="s">
        <v>281</v>
      </c>
      <c r="C112" s="99" t="s">
        <v>43</v>
      </c>
      <c r="D112" s="550" t="s">
        <v>22</v>
      </c>
      <c r="E112" s="550" t="s">
        <v>903</v>
      </c>
      <c r="F112" s="99" t="s">
        <v>8</v>
      </c>
      <c r="G112" s="110"/>
      <c r="H112" s="110">
        <v>397.59888000000001</v>
      </c>
      <c r="I112" s="110">
        <v>174.4</v>
      </c>
      <c r="J112" s="110"/>
      <c r="K112" s="110"/>
      <c r="L112" s="110">
        <f t="shared" si="3"/>
        <v>571.99887999999999</v>
      </c>
      <c r="M112" s="99" t="s">
        <v>65</v>
      </c>
      <c r="N112" s="99">
        <v>268028011</v>
      </c>
    </row>
    <row r="113" spans="1:15" ht="34.5" customHeight="1" x14ac:dyDescent="0.25">
      <c r="A113" s="99">
        <v>70</v>
      </c>
      <c r="B113" s="643" t="s">
        <v>286</v>
      </c>
      <c r="C113" s="99" t="s">
        <v>43</v>
      </c>
      <c r="D113" s="550" t="s">
        <v>22</v>
      </c>
      <c r="E113" s="550" t="s">
        <v>351</v>
      </c>
      <c r="F113" s="99" t="s">
        <v>8</v>
      </c>
      <c r="G113" s="110"/>
      <c r="H113" s="110">
        <v>417.27109311999999</v>
      </c>
      <c r="I113" s="110"/>
      <c r="J113" s="110"/>
      <c r="K113" s="110"/>
      <c r="L113" s="110">
        <f t="shared" si="3"/>
        <v>417.27109311999999</v>
      </c>
      <c r="M113" s="99" t="s">
        <v>65</v>
      </c>
      <c r="N113" s="99">
        <v>268028011</v>
      </c>
    </row>
    <row r="114" spans="1:15" ht="34.5" customHeight="1" x14ac:dyDescent="0.25">
      <c r="A114" s="99">
        <v>71</v>
      </c>
      <c r="B114" s="643" t="s">
        <v>289</v>
      </c>
      <c r="C114" s="99" t="s">
        <v>43</v>
      </c>
      <c r="D114" s="550" t="s">
        <v>22</v>
      </c>
      <c r="E114" s="550" t="s">
        <v>351</v>
      </c>
      <c r="F114" s="99" t="s">
        <v>8</v>
      </c>
      <c r="G114" s="110"/>
      <c r="H114" s="110">
        <v>333.36840319999999</v>
      </c>
      <c r="I114" s="110"/>
      <c r="J114" s="110"/>
      <c r="K114" s="110"/>
      <c r="L114" s="110">
        <f t="shared" si="3"/>
        <v>333.36840319999999</v>
      </c>
      <c r="M114" s="99" t="s">
        <v>65</v>
      </c>
      <c r="N114" s="99">
        <v>268028011</v>
      </c>
    </row>
    <row r="115" spans="1:15" ht="51" customHeight="1" x14ac:dyDescent="0.25">
      <c r="A115" s="99">
        <v>72</v>
      </c>
      <c r="B115" s="643" t="s">
        <v>888</v>
      </c>
      <c r="C115" s="99" t="s">
        <v>43</v>
      </c>
      <c r="D115" s="550" t="s">
        <v>875</v>
      </c>
      <c r="E115" s="550">
        <v>2018</v>
      </c>
      <c r="F115" s="99" t="s">
        <v>8</v>
      </c>
      <c r="G115" s="110"/>
      <c r="H115" s="110"/>
      <c r="I115" s="110">
        <v>481</v>
      </c>
      <c r="J115" s="110"/>
      <c r="K115" s="110"/>
      <c r="L115" s="110">
        <f t="shared" si="3"/>
        <v>481</v>
      </c>
      <c r="M115" s="99" t="s">
        <v>65</v>
      </c>
      <c r="N115" s="99">
        <v>268028011</v>
      </c>
    </row>
    <row r="116" spans="1:15" ht="31.5" customHeight="1" x14ac:dyDescent="0.25">
      <c r="A116" s="99">
        <v>73</v>
      </c>
      <c r="B116" s="643" t="s">
        <v>285</v>
      </c>
      <c r="C116" s="99" t="s">
        <v>43</v>
      </c>
      <c r="D116" s="550" t="s">
        <v>22</v>
      </c>
      <c r="E116" s="550" t="s">
        <v>903</v>
      </c>
      <c r="F116" s="99" t="s">
        <v>8</v>
      </c>
      <c r="G116" s="110"/>
      <c r="H116" s="110">
        <v>259.97199999999998</v>
      </c>
      <c r="I116" s="110">
        <v>498.4</v>
      </c>
      <c r="J116" s="110"/>
      <c r="K116" s="110"/>
      <c r="L116" s="110">
        <f t="shared" si="3"/>
        <v>758.37199999999996</v>
      </c>
      <c r="M116" s="99" t="s">
        <v>65</v>
      </c>
      <c r="N116" s="99">
        <v>268028011</v>
      </c>
    </row>
    <row r="117" spans="1:15" ht="47.25" customHeight="1" x14ac:dyDescent="0.25">
      <c r="A117" s="99">
        <v>74</v>
      </c>
      <c r="B117" s="643" t="s">
        <v>672</v>
      </c>
      <c r="C117" s="99" t="s">
        <v>43</v>
      </c>
      <c r="D117" s="550" t="s">
        <v>22</v>
      </c>
      <c r="E117" s="550" t="s">
        <v>351</v>
      </c>
      <c r="F117" s="99" t="s">
        <v>675</v>
      </c>
      <c r="G117" s="110"/>
      <c r="H117" s="110">
        <v>15.9526</v>
      </c>
      <c r="I117" s="110"/>
      <c r="J117" s="110"/>
      <c r="K117" s="110"/>
      <c r="L117" s="110">
        <f t="shared" si="3"/>
        <v>15.9526</v>
      </c>
      <c r="M117" s="99" t="s">
        <v>65</v>
      </c>
      <c r="N117" s="99">
        <v>268116000</v>
      </c>
    </row>
    <row r="118" spans="1:15" ht="47.25" customHeight="1" x14ac:dyDescent="0.25">
      <c r="A118" s="99">
        <v>75</v>
      </c>
      <c r="B118" s="643" t="s">
        <v>673</v>
      </c>
      <c r="C118" s="99" t="s">
        <v>43</v>
      </c>
      <c r="D118" s="550" t="s">
        <v>22</v>
      </c>
      <c r="E118" s="550" t="s">
        <v>351</v>
      </c>
      <c r="F118" s="99" t="s">
        <v>676</v>
      </c>
      <c r="G118" s="110"/>
      <c r="H118" s="110">
        <v>32.437600000000003</v>
      </c>
      <c r="I118" s="110"/>
      <c r="J118" s="110"/>
      <c r="K118" s="110"/>
      <c r="L118" s="110">
        <f t="shared" si="3"/>
        <v>32.437600000000003</v>
      </c>
      <c r="M118" s="99" t="s">
        <v>65</v>
      </c>
      <c r="N118" s="99">
        <v>268116000</v>
      </c>
    </row>
    <row r="119" spans="1:15" ht="47.25" customHeight="1" x14ac:dyDescent="0.25">
      <c r="A119" s="99">
        <v>76</v>
      </c>
      <c r="B119" s="643" t="s">
        <v>674</v>
      </c>
      <c r="C119" s="99" t="s">
        <v>43</v>
      </c>
      <c r="D119" s="550" t="s">
        <v>22</v>
      </c>
      <c r="E119" s="550" t="s">
        <v>351</v>
      </c>
      <c r="F119" s="99" t="s">
        <v>676</v>
      </c>
      <c r="G119" s="110"/>
      <c r="H119" s="110">
        <v>50.881999999999998</v>
      </c>
      <c r="I119" s="110"/>
      <c r="J119" s="110"/>
      <c r="K119" s="110"/>
      <c r="L119" s="110">
        <f t="shared" si="3"/>
        <v>50.881999999999998</v>
      </c>
      <c r="M119" s="99" t="s">
        <v>65</v>
      </c>
      <c r="N119" s="99">
        <v>268116000</v>
      </c>
    </row>
    <row r="120" spans="1:15" ht="51" customHeight="1" x14ac:dyDescent="0.25">
      <c r="A120" s="99">
        <v>77</v>
      </c>
      <c r="B120" s="643" t="s">
        <v>889</v>
      </c>
      <c r="C120" s="99" t="s">
        <v>43</v>
      </c>
      <c r="D120" s="550" t="s">
        <v>875</v>
      </c>
      <c r="E120" s="550">
        <v>2018</v>
      </c>
      <c r="F120" s="99" t="s">
        <v>8</v>
      </c>
      <c r="G120" s="110"/>
      <c r="H120" s="110"/>
      <c r="I120" s="110">
        <v>918.6</v>
      </c>
      <c r="J120" s="110"/>
      <c r="K120" s="110"/>
      <c r="L120" s="110">
        <f t="shared" si="3"/>
        <v>918.6</v>
      </c>
      <c r="M120" s="99" t="s">
        <v>65</v>
      </c>
      <c r="N120" s="99">
        <v>268116000</v>
      </c>
    </row>
    <row r="121" spans="1:15" ht="51" customHeight="1" x14ac:dyDescent="0.25">
      <c r="A121" s="99">
        <v>78</v>
      </c>
      <c r="B121" s="643" t="s">
        <v>670</v>
      </c>
      <c r="C121" s="99" t="s">
        <v>43</v>
      </c>
      <c r="D121" s="550" t="s">
        <v>875</v>
      </c>
      <c r="E121" s="550">
        <v>2018</v>
      </c>
      <c r="F121" s="99" t="s">
        <v>8</v>
      </c>
      <c r="G121" s="110"/>
      <c r="H121" s="110"/>
      <c r="I121" s="110">
        <v>185.4</v>
      </c>
      <c r="J121" s="110"/>
      <c r="K121" s="110"/>
      <c r="L121" s="110">
        <f t="shared" si="3"/>
        <v>185.4</v>
      </c>
      <c r="M121" s="99" t="s">
        <v>65</v>
      </c>
      <c r="N121" s="99">
        <v>268116000</v>
      </c>
    </row>
    <row r="122" spans="1:15" ht="51" customHeight="1" x14ac:dyDescent="0.25">
      <c r="A122" s="99">
        <v>79</v>
      </c>
      <c r="B122" s="643" t="s">
        <v>890</v>
      </c>
      <c r="C122" s="99" t="s">
        <v>43</v>
      </c>
      <c r="D122" s="550" t="s">
        <v>875</v>
      </c>
      <c r="E122" s="550">
        <v>2018</v>
      </c>
      <c r="F122" s="99" t="s">
        <v>8</v>
      </c>
      <c r="G122" s="110"/>
      <c r="H122" s="110"/>
      <c r="I122" s="110">
        <v>79</v>
      </c>
      <c r="J122" s="110"/>
      <c r="K122" s="110"/>
      <c r="L122" s="110">
        <f t="shared" si="3"/>
        <v>79</v>
      </c>
      <c r="M122" s="99" t="s">
        <v>66</v>
      </c>
      <c r="N122" s="99">
        <v>268025015</v>
      </c>
    </row>
    <row r="123" spans="1:15" s="92" customFormat="1" ht="47.25" customHeight="1" x14ac:dyDescent="0.25">
      <c r="A123" s="63"/>
      <c r="B123" s="580" t="s">
        <v>294</v>
      </c>
      <c r="C123" s="116" t="s">
        <v>43</v>
      </c>
      <c r="D123" s="645"/>
      <c r="E123" s="116" t="s">
        <v>167</v>
      </c>
      <c r="F123" s="116" t="s">
        <v>8</v>
      </c>
      <c r="G123" s="115">
        <f>G124+G125+G126+G127</f>
        <v>2391.9982</v>
      </c>
      <c r="H123" s="115">
        <f>H124+H125+H126+H127</f>
        <v>3794.7412669300006</v>
      </c>
      <c r="I123" s="115">
        <f>I124+I125+I126+I127</f>
        <v>5292.3731556151006</v>
      </c>
      <c r="J123" s="115">
        <f>J124+J125+J126+J127</f>
        <v>4344.5992765081583</v>
      </c>
      <c r="K123" s="115">
        <f>K124+K125+K126+K127</f>
        <v>4648.7212258637292</v>
      </c>
      <c r="L123" s="115">
        <f>G123+H123+I123+J123+K123</f>
        <v>20472.433124916988</v>
      </c>
      <c r="M123" s="116" t="s">
        <v>66</v>
      </c>
      <c r="N123" s="116"/>
    </row>
    <row r="124" spans="1:15" ht="47.25" customHeight="1" x14ac:dyDescent="0.25">
      <c r="A124" s="99">
        <v>80</v>
      </c>
      <c r="B124" s="521" t="s">
        <v>295</v>
      </c>
      <c r="C124" s="99" t="s">
        <v>43</v>
      </c>
      <c r="D124" s="550" t="s">
        <v>27</v>
      </c>
      <c r="E124" s="99" t="s">
        <v>167</v>
      </c>
      <c r="F124" s="99" t="s">
        <v>8</v>
      </c>
      <c r="G124" s="110">
        <v>1733.2941000000001</v>
      </c>
      <c r="H124" s="110">
        <f>1408.10063856+164.99644448+813.57138389</f>
        <v>2386.6684669300002</v>
      </c>
      <c r="I124" s="110">
        <f>H124*1.07</f>
        <v>2553.7352596151004</v>
      </c>
      <c r="J124" s="110">
        <f>I124*1.07</f>
        <v>2732.4967277881574</v>
      </c>
      <c r="K124" s="110">
        <f>J124*1.07</f>
        <v>2923.7714987333284</v>
      </c>
      <c r="L124" s="110">
        <f>SUM(G124:K124)</f>
        <v>12329.966053066586</v>
      </c>
      <c r="M124" s="99" t="s">
        <v>66</v>
      </c>
      <c r="N124" s="99">
        <v>268003000</v>
      </c>
    </row>
    <row r="125" spans="1:15" ht="47.25" customHeight="1" x14ac:dyDescent="0.25">
      <c r="A125" s="99">
        <v>81</v>
      </c>
      <c r="B125" s="521" t="s">
        <v>295</v>
      </c>
      <c r="C125" s="99" t="s">
        <v>43</v>
      </c>
      <c r="D125" s="550" t="s">
        <v>27</v>
      </c>
      <c r="E125" s="99" t="s">
        <v>902</v>
      </c>
      <c r="F125" s="99" t="s">
        <v>8</v>
      </c>
      <c r="G125" s="110">
        <v>176</v>
      </c>
      <c r="H125" s="110"/>
      <c r="I125" s="110">
        <v>1232</v>
      </c>
      <c r="J125" s="110"/>
      <c r="K125" s="110"/>
      <c r="L125" s="110">
        <f>SUM(G125:K125)</f>
        <v>1408</v>
      </c>
      <c r="M125" s="99" t="s">
        <v>66</v>
      </c>
      <c r="N125" s="99">
        <v>268107000</v>
      </c>
    </row>
    <row r="126" spans="1:15" ht="47.25" customHeight="1" x14ac:dyDescent="0.25">
      <c r="A126" s="99">
        <v>82</v>
      </c>
      <c r="B126" s="521" t="s">
        <v>296</v>
      </c>
      <c r="C126" s="99" t="s">
        <v>43</v>
      </c>
      <c r="D126" s="550" t="s">
        <v>27</v>
      </c>
      <c r="E126" s="99" t="s">
        <v>167</v>
      </c>
      <c r="F126" s="99" t="s">
        <v>587</v>
      </c>
      <c r="G126" s="110">
        <f>245.465+30+10.2279+38.5784+9.968+12+8.8446+25+8.863+4+10+5.1554+30+39.6018</f>
        <v>477.70410000000004</v>
      </c>
      <c r="H126" s="110">
        <f>312.194+69.44+65.4082+45.7804+10.7151+140+266.2803+120+7.1429+16.7201+60.4871+13.44+48.4184+157.0513+45.92+29.075</f>
        <v>1408.0728000000004</v>
      </c>
      <c r="I126" s="110">
        <f>H126*1.07</f>
        <v>1506.6378960000004</v>
      </c>
      <c r="J126" s="110">
        <f>I126*1.07</f>
        <v>1612.1025487200006</v>
      </c>
      <c r="K126" s="110">
        <f>J126*1.07</f>
        <v>1724.9497271304008</v>
      </c>
      <c r="L126" s="110">
        <f>SUM(G126:K126)</f>
        <v>6729.4670718504021</v>
      </c>
      <c r="M126" s="99" t="s">
        <v>66</v>
      </c>
      <c r="N126" s="99">
        <v>458023000</v>
      </c>
    </row>
    <row r="127" spans="1:15" ht="47.25" customHeight="1" x14ac:dyDescent="0.25">
      <c r="A127" s="99">
        <v>83</v>
      </c>
      <c r="B127" s="521" t="s">
        <v>296</v>
      </c>
      <c r="C127" s="99" t="s">
        <v>43</v>
      </c>
      <c r="D127" s="550" t="s">
        <v>27</v>
      </c>
      <c r="E127" s="99" t="s">
        <v>293</v>
      </c>
      <c r="F127" s="99" t="s">
        <v>588</v>
      </c>
      <c r="G127" s="110">
        <v>5</v>
      </c>
      <c r="H127" s="110"/>
      <c r="I127" s="110"/>
      <c r="J127" s="110"/>
      <c r="K127" s="110"/>
      <c r="L127" s="110">
        <f>SUM(G127:K127)</f>
        <v>5</v>
      </c>
      <c r="M127" s="99" t="s">
        <v>66</v>
      </c>
      <c r="N127" s="99">
        <v>268103000</v>
      </c>
    </row>
    <row r="128" spans="1:15" ht="31.5" customHeight="1" x14ac:dyDescent="0.25">
      <c r="A128" s="99">
        <v>84</v>
      </c>
      <c r="B128" s="60" t="s">
        <v>333</v>
      </c>
      <c r="C128" s="61" t="s">
        <v>21</v>
      </c>
      <c r="D128" s="61" t="s">
        <v>39</v>
      </c>
      <c r="E128" s="61" t="s">
        <v>167</v>
      </c>
      <c r="F128" s="61" t="s">
        <v>8</v>
      </c>
      <c r="G128" s="880" t="s">
        <v>2</v>
      </c>
      <c r="H128" s="881"/>
      <c r="I128" s="881"/>
      <c r="J128" s="881"/>
      <c r="K128" s="882"/>
      <c r="L128" s="112"/>
      <c r="M128" s="112"/>
      <c r="N128" s="112"/>
      <c r="O128" s="99"/>
    </row>
    <row r="129" spans="1:17" ht="30" customHeight="1" x14ac:dyDescent="0.25">
      <c r="A129" s="126"/>
      <c r="B129" s="155" t="s">
        <v>29</v>
      </c>
      <c r="C129" s="52" t="s">
        <v>43</v>
      </c>
      <c r="D129" s="155"/>
      <c r="E129" s="155"/>
      <c r="F129" s="143"/>
      <c r="G129" s="47">
        <f>G131+G132</f>
        <v>6409.1130219999995</v>
      </c>
      <c r="H129" s="47">
        <f>H131+H132</f>
        <v>11104.00219807</v>
      </c>
      <c r="I129" s="47">
        <f>I131+I132</f>
        <v>25226.645155615101</v>
      </c>
      <c r="J129" s="47">
        <f>J131+J132</f>
        <v>7563.444476508158</v>
      </c>
      <c r="K129" s="47">
        <f>K131+K132</f>
        <v>7808.7212258637292</v>
      </c>
      <c r="L129" s="685">
        <f>G129+H129+I129+J129+K129</f>
        <v>58111.926078056989</v>
      </c>
      <c r="M129" s="685"/>
      <c r="N129" s="685"/>
      <c r="O129" s="577"/>
      <c r="P129" s="71">
        <v>1</v>
      </c>
      <c r="Q129" s="71">
        <v>1</v>
      </c>
    </row>
    <row r="130" spans="1:17" ht="15.75" customHeight="1" x14ac:dyDescent="0.25">
      <c r="A130" s="12"/>
      <c r="B130" s="412" t="s">
        <v>51</v>
      </c>
      <c r="C130" s="424"/>
      <c r="D130" s="36"/>
      <c r="E130" s="36"/>
      <c r="F130" s="36"/>
      <c r="G130" s="38"/>
      <c r="H130" s="38"/>
      <c r="I130" s="38"/>
      <c r="J130" s="38"/>
      <c r="K130" s="38"/>
      <c r="L130" s="44"/>
      <c r="M130" s="12"/>
      <c r="N130" s="12"/>
      <c r="O130" s="141"/>
      <c r="Q130" s="71">
        <v>1</v>
      </c>
    </row>
    <row r="131" spans="1:17" ht="30" customHeight="1" x14ac:dyDescent="0.25">
      <c r="A131" s="38"/>
      <c r="B131" s="8" t="s">
        <v>13</v>
      </c>
      <c r="C131" s="10" t="s">
        <v>43</v>
      </c>
      <c r="D131" s="8"/>
      <c r="E131" s="8"/>
      <c r="F131" s="45"/>
      <c r="G131" s="44">
        <f>G37+G41+G59</f>
        <v>1486.6695</v>
      </c>
      <c r="H131" s="44">
        <f>H37+H41+H59</f>
        <v>4534.1696150400003</v>
      </c>
      <c r="I131" s="44">
        <f>I37+I41+I59</f>
        <v>16588.8</v>
      </c>
      <c r="J131" s="44">
        <f>J37+J41+J59</f>
        <v>77.132000000000005</v>
      </c>
      <c r="K131" s="44">
        <f>K37+K41+K59</f>
        <v>0</v>
      </c>
      <c r="L131" s="9">
        <f>G131+H131+I131+J131+K131</f>
        <v>22686.771115040003</v>
      </c>
      <c r="M131" s="9"/>
      <c r="N131" s="9"/>
      <c r="O131" s="577"/>
      <c r="P131" s="71">
        <v>1</v>
      </c>
      <c r="Q131" s="71">
        <v>1</v>
      </c>
    </row>
    <row r="132" spans="1:17" ht="30" customHeight="1" x14ac:dyDescent="0.25">
      <c r="A132" s="38"/>
      <c r="B132" s="8" t="s">
        <v>52</v>
      </c>
      <c r="C132" s="10" t="s">
        <v>43</v>
      </c>
      <c r="D132" s="8"/>
      <c r="E132" s="8"/>
      <c r="F132" s="45"/>
      <c r="G132" s="44">
        <f>G38+G42+G60+G123</f>
        <v>4922.4435219999996</v>
      </c>
      <c r="H132" s="44">
        <f>H38+H42+H60+H123</f>
        <v>6569.83258303</v>
      </c>
      <c r="I132" s="44">
        <f>I38+I42+I60+I123</f>
        <v>8637.8451556151012</v>
      </c>
      <c r="J132" s="44">
        <f>J38+J42+J60+J123</f>
        <v>7486.3124765081584</v>
      </c>
      <c r="K132" s="44">
        <f>K38+K42+K60+K123</f>
        <v>7808.7212258637292</v>
      </c>
      <c r="L132" s="9">
        <f>G132+H132+I132+J132+K132</f>
        <v>35425.15496301699</v>
      </c>
      <c r="M132" s="9"/>
      <c r="N132" s="9"/>
      <c r="O132" s="577"/>
      <c r="P132" s="71">
        <v>1</v>
      </c>
      <c r="Q132" s="71">
        <v>1</v>
      </c>
    </row>
    <row r="133" spans="1:17" ht="30" customHeight="1" x14ac:dyDescent="0.25">
      <c r="A133" s="38"/>
      <c r="B133" s="8" t="s">
        <v>53</v>
      </c>
      <c r="C133" s="10" t="s">
        <v>43</v>
      </c>
      <c r="D133" s="8"/>
      <c r="E133" s="8"/>
      <c r="F133" s="45"/>
      <c r="G133" s="611">
        <v>0</v>
      </c>
      <c r="H133" s="611">
        <v>0</v>
      </c>
      <c r="I133" s="611">
        <v>0</v>
      </c>
      <c r="J133" s="611">
        <v>0</v>
      </c>
      <c r="K133" s="611">
        <v>0</v>
      </c>
      <c r="L133" s="9">
        <f>G133+H133+I133+J133+K133</f>
        <v>0</v>
      </c>
      <c r="M133" s="9"/>
      <c r="N133" s="9"/>
      <c r="O133" s="577"/>
      <c r="P133" s="71">
        <v>1</v>
      </c>
      <c r="Q133" s="71">
        <v>1</v>
      </c>
    </row>
    <row r="134" spans="1:17" ht="15" customHeight="1" x14ac:dyDescent="0.25">
      <c r="A134" s="41" t="s">
        <v>76</v>
      </c>
      <c r="B134" s="657" t="s">
        <v>620</v>
      </c>
      <c r="C134" s="664"/>
      <c r="D134" s="664"/>
      <c r="E134" s="664"/>
      <c r="F134" s="664"/>
      <c r="G134" s="664"/>
      <c r="H134" s="664"/>
      <c r="I134" s="664"/>
      <c r="J134" s="664"/>
      <c r="K134" s="664"/>
      <c r="L134" s="664"/>
      <c r="M134" s="664"/>
      <c r="N134" s="665"/>
      <c r="O134" s="128"/>
    </row>
    <row r="135" spans="1:17" ht="15.75" customHeight="1" x14ac:dyDescent="0.25">
      <c r="A135" s="667"/>
      <c r="B135" s="365" t="s">
        <v>108</v>
      </c>
      <c r="C135" s="366"/>
      <c r="D135" s="366"/>
      <c r="E135" s="366"/>
      <c r="F135" s="366"/>
      <c r="G135" s="366"/>
      <c r="H135" s="366"/>
      <c r="I135" s="366"/>
      <c r="J135" s="366"/>
      <c r="K135" s="366"/>
      <c r="L135" s="366"/>
      <c r="M135" s="366"/>
      <c r="N135" s="367"/>
      <c r="O135" s="646"/>
    </row>
    <row r="136" spans="1:17" ht="47.25" x14ac:dyDescent="0.25">
      <c r="A136" s="70">
        <v>1</v>
      </c>
      <c r="B136" s="87" t="s">
        <v>308</v>
      </c>
      <c r="C136" s="299" t="s">
        <v>63</v>
      </c>
      <c r="D136" s="642"/>
      <c r="E136" s="642"/>
      <c r="F136" s="103" t="s">
        <v>309</v>
      </c>
      <c r="G136" s="63">
        <v>18.600000000000001</v>
      </c>
      <c r="H136" s="63">
        <v>16.600000000000001</v>
      </c>
      <c r="I136" s="63">
        <v>17.29</v>
      </c>
      <c r="J136" s="63">
        <v>17.100000000000001</v>
      </c>
      <c r="K136" s="63">
        <v>16.899999999999999</v>
      </c>
      <c r="L136" s="319"/>
      <c r="M136" s="319"/>
      <c r="N136" s="319"/>
      <c r="O136" s="70" t="s">
        <v>803</v>
      </c>
    </row>
    <row r="137" spans="1:17" x14ac:dyDescent="0.25">
      <c r="A137" s="481">
        <v>2</v>
      </c>
      <c r="B137" s="252" t="s">
        <v>310</v>
      </c>
      <c r="C137" s="299"/>
      <c r="D137" s="642"/>
      <c r="E137" s="642"/>
      <c r="F137" s="103"/>
      <c r="G137" s="63"/>
      <c r="H137" s="63"/>
      <c r="I137" s="63"/>
      <c r="J137" s="63"/>
      <c r="K137" s="63"/>
      <c r="L137" s="319"/>
      <c r="M137" s="319"/>
      <c r="N137" s="319"/>
      <c r="O137" s="481" t="s">
        <v>804</v>
      </c>
    </row>
    <row r="138" spans="1:17" x14ac:dyDescent="0.25">
      <c r="A138" s="647" t="s">
        <v>318</v>
      </c>
      <c r="B138" s="252" t="s">
        <v>311</v>
      </c>
      <c r="C138" s="299" t="s">
        <v>63</v>
      </c>
      <c r="D138" s="648"/>
      <c r="E138" s="648"/>
      <c r="F138" s="103" t="s">
        <v>309</v>
      </c>
      <c r="G138" s="277">
        <v>99.9</v>
      </c>
      <c r="H138" s="480">
        <v>100</v>
      </c>
      <c r="I138" s="480">
        <v>100</v>
      </c>
      <c r="J138" s="480">
        <v>100</v>
      </c>
      <c r="K138" s="480">
        <v>100</v>
      </c>
      <c r="L138" s="319"/>
      <c r="M138" s="319"/>
      <c r="N138" s="319"/>
      <c r="O138" s="647" t="s">
        <v>805</v>
      </c>
    </row>
    <row r="139" spans="1:17" x14ac:dyDescent="0.25">
      <c r="A139" s="647" t="s">
        <v>319</v>
      </c>
      <c r="B139" s="252" t="s">
        <v>312</v>
      </c>
      <c r="C139" s="299" t="s">
        <v>63</v>
      </c>
      <c r="D139" s="648"/>
      <c r="E139" s="648"/>
      <c r="F139" s="103" t="s">
        <v>309</v>
      </c>
      <c r="G139" s="277">
        <v>74.3</v>
      </c>
      <c r="H139" s="480">
        <v>84</v>
      </c>
      <c r="I139" s="480">
        <v>84</v>
      </c>
      <c r="J139" s="480">
        <v>84</v>
      </c>
      <c r="K139" s="480">
        <v>84</v>
      </c>
      <c r="L139" s="319"/>
      <c r="M139" s="319"/>
      <c r="N139" s="319"/>
      <c r="O139" s="647" t="s">
        <v>806</v>
      </c>
    </row>
    <row r="140" spans="1:17" ht="31.5" x14ac:dyDescent="0.25">
      <c r="A140" s="649">
        <v>3</v>
      </c>
      <c r="B140" s="252" t="s">
        <v>313</v>
      </c>
      <c r="C140" s="319"/>
      <c r="D140" s="648"/>
      <c r="E140" s="648"/>
      <c r="F140" s="103"/>
      <c r="G140" s="63"/>
      <c r="H140" s="63"/>
      <c r="I140" s="63"/>
      <c r="J140" s="63"/>
      <c r="K140" s="63"/>
      <c r="L140" s="319"/>
      <c r="M140" s="319"/>
      <c r="N140" s="319"/>
      <c r="O140" s="649" t="s">
        <v>804</v>
      </c>
    </row>
    <row r="141" spans="1:17" x14ac:dyDescent="0.25">
      <c r="A141" s="647" t="s">
        <v>320</v>
      </c>
      <c r="B141" s="252" t="s">
        <v>311</v>
      </c>
      <c r="C141" s="299" t="s">
        <v>63</v>
      </c>
      <c r="D141" s="648"/>
      <c r="E141" s="648"/>
      <c r="F141" s="103" t="s">
        <v>309</v>
      </c>
      <c r="G141" s="277">
        <v>56.3</v>
      </c>
      <c r="H141" s="480">
        <v>57.4</v>
      </c>
      <c r="I141" s="480">
        <v>59.6</v>
      </c>
      <c r="J141" s="480">
        <v>61.4</v>
      </c>
      <c r="K141" s="480">
        <v>62</v>
      </c>
      <c r="L141" s="319"/>
      <c r="M141" s="319"/>
      <c r="N141" s="319"/>
      <c r="O141" s="647" t="s">
        <v>805</v>
      </c>
    </row>
    <row r="142" spans="1:17" x14ac:dyDescent="0.25">
      <c r="A142" s="647" t="s">
        <v>321</v>
      </c>
      <c r="B142" s="252" t="s">
        <v>314</v>
      </c>
      <c r="C142" s="299" t="s">
        <v>63</v>
      </c>
      <c r="D142" s="648"/>
      <c r="E142" s="648"/>
      <c r="F142" s="103" t="s">
        <v>309</v>
      </c>
      <c r="G142" s="277">
        <v>0.7</v>
      </c>
      <c r="H142" s="480">
        <v>5.6</v>
      </c>
      <c r="I142" s="480">
        <v>5.6</v>
      </c>
      <c r="J142" s="480">
        <v>5.6</v>
      </c>
      <c r="K142" s="480">
        <v>7.9</v>
      </c>
      <c r="L142" s="319"/>
      <c r="M142" s="319"/>
      <c r="N142" s="319"/>
      <c r="O142" s="647" t="s">
        <v>806</v>
      </c>
    </row>
    <row r="143" spans="1:17" ht="31.5" x14ac:dyDescent="0.25">
      <c r="A143" s="650">
        <v>4</v>
      </c>
      <c r="B143" s="252" t="s">
        <v>315</v>
      </c>
      <c r="C143" s="319"/>
      <c r="D143" s="648"/>
      <c r="E143" s="648"/>
      <c r="F143" s="103"/>
      <c r="G143" s="63"/>
      <c r="H143" s="63"/>
      <c r="I143" s="63"/>
      <c r="J143" s="63"/>
      <c r="K143" s="63"/>
      <c r="L143" s="319"/>
      <c r="M143" s="319"/>
      <c r="N143" s="319"/>
      <c r="O143" s="650" t="s">
        <v>804</v>
      </c>
    </row>
    <row r="144" spans="1:17" x14ac:dyDescent="0.25">
      <c r="A144" s="647" t="s">
        <v>322</v>
      </c>
      <c r="B144" s="252" t="s">
        <v>112</v>
      </c>
      <c r="C144" s="319" t="s">
        <v>325</v>
      </c>
      <c r="D144" s="648"/>
      <c r="E144" s="648"/>
      <c r="F144" s="103" t="s">
        <v>309</v>
      </c>
      <c r="G144" s="63">
        <v>4.05</v>
      </c>
      <c r="H144" s="103">
        <v>4.46</v>
      </c>
      <c r="I144" s="103">
        <v>4.5999999999999996</v>
      </c>
      <c r="J144" s="103">
        <v>3.3</v>
      </c>
      <c r="K144" s="103">
        <v>0.56999999999999995</v>
      </c>
      <c r="L144" s="319"/>
      <c r="M144" s="319"/>
      <c r="N144" s="319"/>
      <c r="O144" s="647" t="s">
        <v>805</v>
      </c>
    </row>
    <row r="145" spans="1:17" x14ac:dyDescent="0.25">
      <c r="A145" s="647" t="s">
        <v>323</v>
      </c>
      <c r="B145" s="252" t="s">
        <v>316</v>
      </c>
      <c r="C145" s="319" t="s">
        <v>325</v>
      </c>
      <c r="D145" s="648"/>
      <c r="E145" s="648"/>
      <c r="F145" s="103" t="s">
        <v>309</v>
      </c>
      <c r="G145" s="63">
        <v>0</v>
      </c>
      <c r="H145" s="103">
        <v>0</v>
      </c>
      <c r="I145" s="103">
        <v>0</v>
      </c>
      <c r="J145" s="103">
        <v>0</v>
      </c>
      <c r="K145" s="103">
        <v>0</v>
      </c>
      <c r="L145" s="319"/>
      <c r="M145" s="319"/>
      <c r="N145" s="319"/>
      <c r="O145" s="647" t="s">
        <v>806</v>
      </c>
    </row>
    <row r="146" spans="1:17" x14ac:dyDescent="0.25">
      <c r="A146" s="647" t="s">
        <v>324</v>
      </c>
      <c r="B146" s="252" t="s">
        <v>113</v>
      </c>
      <c r="C146" s="319" t="s">
        <v>325</v>
      </c>
      <c r="D146" s="648"/>
      <c r="E146" s="648"/>
      <c r="F146" s="103" t="s">
        <v>309</v>
      </c>
      <c r="G146" s="63">
        <v>54</v>
      </c>
      <c r="H146" s="103">
        <v>48.5</v>
      </c>
      <c r="I146" s="103">
        <v>49.5</v>
      </c>
      <c r="J146" s="103">
        <v>50</v>
      </c>
      <c r="K146" s="103">
        <v>50</v>
      </c>
      <c r="L146" s="319"/>
      <c r="M146" s="319"/>
      <c r="N146" s="319"/>
      <c r="O146" s="647" t="s">
        <v>807</v>
      </c>
    </row>
    <row r="147" spans="1:17" ht="31.5" x14ac:dyDescent="0.25">
      <c r="A147" s="650">
        <v>5</v>
      </c>
      <c r="B147" s="252" t="s">
        <v>317</v>
      </c>
      <c r="C147" s="319"/>
      <c r="D147" s="648"/>
      <c r="E147" s="648"/>
      <c r="F147" s="103"/>
      <c r="G147" s="63"/>
      <c r="H147" s="63"/>
      <c r="I147" s="63"/>
      <c r="J147" s="63"/>
      <c r="K147" s="63"/>
      <c r="L147" s="319"/>
      <c r="M147" s="319"/>
      <c r="N147" s="319"/>
      <c r="O147" s="650" t="s">
        <v>804</v>
      </c>
    </row>
    <row r="148" spans="1:17" x14ac:dyDescent="0.25">
      <c r="A148" s="647" t="s">
        <v>144</v>
      </c>
      <c r="B148" s="252" t="s">
        <v>112</v>
      </c>
      <c r="C148" s="299" t="s">
        <v>63</v>
      </c>
      <c r="D148" s="648"/>
      <c r="E148" s="648"/>
      <c r="F148" s="103" t="s">
        <v>309</v>
      </c>
      <c r="G148" s="63">
        <v>1.73</v>
      </c>
      <c r="H148" s="103">
        <v>1.91</v>
      </c>
      <c r="I148" s="103">
        <v>1.97</v>
      </c>
      <c r="J148" s="103">
        <v>1.25</v>
      </c>
      <c r="K148" s="103">
        <v>0.24</v>
      </c>
      <c r="L148" s="319"/>
      <c r="M148" s="319"/>
      <c r="N148" s="319"/>
      <c r="O148" s="647" t="s">
        <v>805</v>
      </c>
    </row>
    <row r="149" spans="1:17" x14ac:dyDescent="0.25">
      <c r="A149" s="647" t="s">
        <v>146</v>
      </c>
      <c r="B149" s="252" t="s">
        <v>316</v>
      </c>
      <c r="C149" s="299" t="s">
        <v>63</v>
      </c>
      <c r="D149" s="648"/>
      <c r="E149" s="648"/>
      <c r="F149" s="103" t="s">
        <v>309</v>
      </c>
      <c r="G149" s="63">
        <v>0</v>
      </c>
      <c r="H149" s="103">
        <v>0</v>
      </c>
      <c r="I149" s="103">
        <v>0</v>
      </c>
      <c r="J149" s="103">
        <v>0</v>
      </c>
      <c r="K149" s="103">
        <v>0</v>
      </c>
      <c r="L149" s="319"/>
      <c r="M149" s="319"/>
      <c r="N149" s="319"/>
      <c r="O149" s="647" t="s">
        <v>806</v>
      </c>
    </row>
    <row r="150" spans="1:17" x14ac:dyDescent="0.25">
      <c r="A150" s="647" t="s">
        <v>147</v>
      </c>
      <c r="B150" s="252" t="s">
        <v>113</v>
      </c>
      <c r="C150" s="299" t="s">
        <v>63</v>
      </c>
      <c r="D150" s="648"/>
      <c r="E150" s="648"/>
      <c r="F150" s="103" t="s">
        <v>309</v>
      </c>
      <c r="G150" s="63">
        <v>0.65</v>
      </c>
      <c r="H150" s="103">
        <v>0.57999999999999996</v>
      </c>
      <c r="I150" s="103">
        <v>0.59</v>
      </c>
      <c r="J150" s="103">
        <v>0.6</v>
      </c>
      <c r="K150" s="103">
        <v>0.6</v>
      </c>
      <c r="L150" s="319"/>
      <c r="M150" s="319"/>
      <c r="N150" s="319"/>
      <c r="O150" s="647" t="s">
        <v>807</v>
      </c>
    </row>
    <row r="151" spans="1:17" x14ac:dyDescent="0.25">
      <c r="A151" s="358"/>
      <c r="B151" s="878" t="s">
        <v>62</v>
      </c>
      <c r="C151" s="879"/>
      <c r="D151" s="879"/>
      <c r="E151" s="879"/>
      <c r="F151" s="879"/>
      <c r="G151" s="879"/>
      <c r="H151" s="879"/>
      <c r="I151" s="879"/>
      <c r="J151" s="879"/>
      <c r="K151" s="879"/>
      <c r="L151" s="879"/>
      <c r="M151" s="879"/>
      <c r="N151" s="879"/>
      <c r="O151" s="294"/>
    </row>
    <row r="152" spans="1:17" ht="55.5" customHeight="1" x14ac:dyDescent="0.25">
      <c r="A152" s="758">
        <v>1</v>
      </c>
      <c r="B152" s="765" t="s">
        <v>326</v>
      </c>
      <c r="C152" s="753" t="s">
        <v>43</v>
      </c>
      <c r="D152" s="889" t="s">
        <v>93</v>
      </c>
      <c r="E152" s="753" t="s">
        <v>732</v>
      </c>
      <c r="F152" s="889" t="s">
        <v>856</v>
      </c>
      <c r="G152" s="61"/>
      <c r="H152" s="651">
        <v>1649.1</v>
      </c>
      <c r="I152" s="652">
        <v>1160.317</v>
      </c>
      <c r="J152" s="61"/>
      <c r="K152" s="61"/>
      <c r="L152" s="299">
        <f>K152+J152+I152+H152+G152</f>
        <v>2809.4169999999999</v>
      </c>
      <c r="M152" s="299" t="s">
        <v>65</v>
      </c>
      <c r="N152" s="104" t="s">
        <v>327</v>
      </c>
    </row>
    <row r="153" spans="1:17" ht="55.5" customHeight="1" x14ac:dyDescent="0.25">
      <c r="A153" s="759"/>
      <c r="B153" s="766"/>
      <c r="C153" s="754"/>
      <c r="D153" s="890"/>
      <c r="E153" s="754"/>
      <c r="F153" s="890"/>
      <c r="G153" s="111"/>
      <c r="H153" s="61">
        <v>289.2</v>
      </c>
      <c r="I153" s="61">
        <v>158.19999999999999</v>
      </c>
      <c r="J153" s="61"/>
      <c r="K153" s="61"/>
      <c r="L153" s="299">
        <f>K153+J153+I153+H153+G153</f>
        <v>447.4</v>
      </c>
      <c r="M153" s="299" t="s">
        <v>66</v>
      </c>
      <c r="N153" s="104" t="s">
        <v>328</v>
      </c>
    </row>
    <row r="154" spans="1:17" ht="25.5" customHeight="1" x14ac:dyDescent="0.25">
      <c r="A154" s="731">
        <v>2</v>
      </c>
      <c r="B154" s="765" t="s">
        <v>329</v>
      </c>
      <c r="C154" s="753" t="s">
        <v>43</v>
      </c>
      <c r="D154" s="753" t="s">
        <v>330</v>
      </c>
      <c r="E154" s="753" t="s">
        <v>901</v>
      </c>
      <c r="F154" s="753" t="s">
        <v>855</v>
      </c>
      <c r="G154" s="370">
        <v>2193.5</v>
      </c>
      <c r="H154" s="370">
        <v>981.2</v>
      </c>
      <c r="I154" s="370">
        <v>69.400000000000006</v>
      </c>
      <c r="J154" s="370"/>
      <c r="K154" s="370"/>
      <c r="L154" s="299">
        <f>H154+G154+I154</f>
        <v>3244.1</v>
      </c>
      <c r="M154" s="299" t="s">
        <v>65</v>
      </c>
      <c r="N154" s="104" t="s">
        <v>900</v>
      </c>
    </row>
    <row r="155" spans="1:17" ht="25.5" customHeight="1" x14ac:dyDescent="0.25">
      <c r="A155" s="732"/>
      <c r="B155" s="766"/>
      <c r="C155" s="754"/>
      <c r="D155" s="754"/>
      <c r="E155" s="754"/>
      <c r="F155" s="754"/>
      <c r="G155" s="370">
        <v>252.3</v>
      </c>
      <c r="H155" s="370">
        <v>459.9</v>
      </c>
      <c r="I155" s="370">
        <v>552.5</v>
      </c>
      <c r="J155" s="370"/>
      <c r="K155" s="370"/>
      <c r="L155" s="299">
        <f>H155+G155+I155</f>
        <v>1264.7</v>
      </c>
      <c r="M155" s="299" t="s">
        <v>54</v>
      </c>
      <c r="N155" s="653"/>
    </row>
    <row r="156" spans="1:17" ht="47.25" x14ac:dyDescent="0.25">
      <c r="A156" s="70">
        <v>3</v>
      </c>
      <c r="B156" s="60" t="s">
        <v>334</v>
      </c>
      <c r="C156" s="61" t="s">
        <v>79</v>
      </c>
      <c r="D156" s="61" t="s">
        <v>330</v>
      </c>
      <c r="E156" s="61" t="s">
        <v>152</v>
      </c>
      <c r="F156" s="61" t="s">
        <v>854</v>
      </c>
      <c r="G156" s="61">
        <v>6500</v>
      </c>
      <c r="H156" s="61"/>
      <c r="I156" s="61"/>
      <c r="J156" s="61"/>
      <c r="K156" s="61"/>
      <c r="L156" s="299">
        <v>6500</v>
      </c>
      <c r="M156" s="299" t="s">
        <v>54</v>
      </c>
      <c r="N156" s="61"/>
    </row>
    <row r="157" spans="1:17" ht="63" x14ac:dyDescent="0.25">
      <c r="A157" s="70">
        <v>4</v>
      </c>
      <c r="B157" s="60" t="s">
        <v>335</v>
      </c>
      <c r="C157" s="61" t="s">
        <v>79</v>
      </c>
      <c r="D157" s="61" t="s">
        <v>330</v>
      </c>
      <c r="E157" s="61" t="s">
        <v>167</v>
      </c>
      <c r="F157" s="61" t="s">
        <v>853</v>
      </c>
      <c r="G157" s="111">
        <f>1132825/1000</f>
        <v>1132.825</v>
      </c>
      <c r="H157" s="111">
        <v>1708</v>
      </c>
      <c r="I157" s="111">
        <v>503.9</v>
      </c>
      <c r="J157" s="111">
        <v>3991.5</v>
      </c>
      <c r="K157" s="111">
        <v>661.7</v>
      </c>
      <c r="L157" s="509">
        <f>J157+I157+H157+G157+K157</f>
        <v>7997.9249999999993</v>
      </c>
      <c r="M157" s="299" t="s">
        <v>54</v>
      </c>
      <c r="N157" s="61"/>
    </row>
    <row r="158" spans="1:17" ht="63" x14ac:dyDescent="0.25">
      <c r="A158" s="70">
        <v>5</v>
      </c>
      <c r="B158" s="60" t="s">
        <v>337</v>
      </c>
      <c r="C158" s="61" t="s">
        <v>79</v>
      </c>
      <c r="D158" s="61" t="s">
        <v>330</v>
      </c>
      <c r="E158" s="61" t="s">
        <v>167</v>
      </c>
      <c r="F158" s="61" t="s">
        <v>338</v>
      </c>
      <c r="G158" s="654">
        <f>198068/1000</f>
        <v>198.06800000000001</v>
      </c>
      <c r="H158" s="654">
        <v>235.99199999999999</v>
      </c>
      <c r="I158" s="654">
        <v>1070</v>
      </c>
      <c r="J158" s="654">
        <v>1070</v>
      </c>
      <c r="K158" s="654">
        <v>1096</v>
      </c>
      <c r="L158" s="509">
        <f>J158+I158+H158+G158+K158</f>
        <v>3670.0600000000004</v>
      </c>
      <c r="M158" s="299" t="s">
        <v>54</v>
      </c>
      <c r="N158" s="104"/>
    </row>
    <row r="159" spans="1:17" ht="63" x14ac:dyDescent="0.25">
      <c r="A159" s="70">
        <v>6</v>
      </c>
      <c r="B159" s="122" t="s">
        <v>725</v>
      </c>
      <c r="C159" s="61" t="s">
        <v>43</v>
      </c>
      <c r="D159" s="61" t="s">
        <v>726</v>
      </c>
      <c r="E159" s="61" t="s">
        <v>727</v>
      </c>
      <c r="F159" s="102" t="s">
        <v>309</v>
      </c>
      <c r="G159" s="70"/>
      <c r="H159" s="70">
        <v>17.5</v>
      </c>
      <c r="I159" s="343">
        <v>90</v>
      </c>
      <c r="J159" s="70">
        <v>16.3</v>
      </c>
      <c r="K159" s="70">
        <v>15.7</v>
      </c>
      <c r="L159" s="299">
        <f>K159+J159+I159+H159</f>
        <v>139.5</v>
      </c>
      <c r="M159" s="299" t="s">
        <v>54</v>
      </c>
      <c r="N159" s="652"/>
    </row>
    <row r="160" spans="1:17" ht="30" customHeight="1" x14ac:dyDescent="0.25">
      <c r="A160" s="25"/>
      <c r="B160" s="155" t="s">
        <v>29</v>
      </c>
      <c r="C160" s="628" t="s">
        <v>43</v>
      </c>
      <c r="D160" s="628"/>
      <c r="E160" s="628"/>
      <c r="F160" s="628"/>
      <c r="G160" s="686">
        <f>G162+G163+G164</f>
        <v>10276.692999999999</v>
      </c>
      <c r="H160" s="686">
        <f>H162+H163+H164</f>
        <v>5340.8919999999998</v>
      </c>
      <c r="I160" s="686">
        <f>I162+I163+I164</f>
        <v>3604.317</v>
      </c>
      <c r="J160" s="686">
        <f>J162+J163+J164</f>
        <v>5077.8</v>
      </c>
      <c r="K160" s="686">
        <f>K162+K163+K164</f>
        <v>1773.4</v>
      </c>
      <c r="L160" s="687">
        <f>G160+H160+I160+J160+K160</f>
        <v>26073.101999999999</v>
      </c>
      <c r="M160" s="686"/>
      <c r="N160" s="686"/>
      <c r="O160" s="70"/>
      <c r="P160" s="71">
        <v>1</v>
      </c>
      <c r="Q160" s="71">
        <v>1</v>
      </c>
    </row>
    <row r="161" spans="1:17" ht="15.75" customHeight="1" x14ac:dyDescent="0.25">
      <c r="A161" s="12"/>
      <c r="B161" s="412" t="s">
        <v>51</v>
      </c>
      <c r="C161" s="424"/>
      <c r="D161" s="36"/>
      <c r="E161" s="36"/>
      <c r="F161" s="36"/>
      <c r="G161" s="38"/>
      <c r="H161" s="38"/>
      <c r="I161" s="38"/>
      <c r="J161" s="38"/>
      <c r="K161" s="38"/>
      <c r="L161" s="44"/>
      <c r="M161" s="12"/>
      <c r="N161" s="12"/>
      <c r="O161" s="141"/>
      <c r="Q161" s="71">
        <v>1</v>
      </c>
    </row>
    <row r="162" spans="1:17" ht="30" customHeight="1" x14ac:dyDescent="0.25">
      <c r="A162" s="38"/>
      <c r="B162" s="671" t="s">
        <v>13</v>
      </c>
      <c r="C162" s="672" t="s">
        <v>43</v>
      </c>
      <c r="D162" s="671"/>
      <c r="E162" s="673"/>
      <c r="F162" s="674"/>
      <c r="G162" s="675">
        <f>G152+G154</f>
        <v>2193.5</v>
      </c>
      <c r="H162" s="675">
        <f>H152+H154</f>
        <v>2630.3</v>
      </c>
      <c r="I162" s="675">
        <f>I152+I154</f>
        <v>1229.7170000000001</v>
      </c>
      <c r="J162" s="675">
        <f>J152+J154</f>
        <v>0</v>
      </c>
      <c r="K162" s="675">
        <f>K152+K154</f>
        <v>0</v>
      </c>
      <c r="L162" s="670">
        <f>G162+H162+I162+J162+K162</f>
        <v>6053.5169999999998</v>
      </c>
      <c r="M162" s="669"/>
      <c r="N162" s="669"/>
      <c r="O162" s="577"/>
      <c r="P162" s="71">
        <v>1</v>
      </c>
      <c r="Q162" s="71">
        <v>1</v>
      </c>
    </row>
    <row r="163" spans="1:17" ht="30" customHeight="1" x14ac:dyDescent="0.25">
      <c r="A163" s="38"/>
      <c r="B163" s="671" t="s">
        <v>52</v>
      </c>
      <c r="C163" s="672" t="s">
        <v>43</v>
      </c>
      <c r="D163" s="671"/>
      <c r="E163" s="676"/>
      <c r="F163" s="674"/>
      <c r="G163" s="675">
        <f>G153</f>
        <v>0</v>
      </c>
      <c r="H163" s="675">
        <f>H153</f>
        <v>289.2</v>
      </c>
      <c r="I163" s="675">
        <f>I153</f>
        <v>158.19999999999999</v>
      </c>
      <c r="J163" s="675">
        <f>J153</f>
        <v>0</v>
      </c>
      <c r="K163" s="675">
        <f>K153</f>
        <v>0</v>
      </c>
      <c r="L163" s="670">
        <f>G163+H163+I163+J163+K163</f>
        <v>447.4</v>
      </c>
      <c r="M163" s="669"/>
      <c r="N163" s="669"/>
      <c r="O163" s="577"/>
      <c r="P163" s="71">
        <v>1</v>
      </c>
      <c r="Q163" s="71">
        <v>1</v>
      </c>
    </row>
    <row r="164" spans="1:17" ht="30" customHeight="1" x14ac:dyDescent="0.25">
      <c r="A164" s="38"/>
      <c r="B164" s="671" t="s">
        <v>53</v>
      </c>
      <c r="C164" s="672" t="s">
        <v>43</v>
      </c>
      <c r="D164" s="671"/>
      <c r="E164" s="671"/>
      <c r="F164" s="674"/>
      <c r="G164" s="675">
        <f>G155+G156+G157+G158+G159</f>
        <v>8083.1930000000002</v>
      </c>
      <c r="H164" s="675">
        <f>H155+H156+H157+H158+H159</f>
        <v>2421.3920000000003</v>
      </c>
      <c r="I164" s="675">
        <f>I155+I156+I157+I158+I159</f>
        <v>2216.4</v>
      </c>
      <c r="J164" s="675">
        <f>J155+J156+J157+J158+J159</f>
        <v>5077.8</v>
      </c>
      <c r="K164" s="675">
        <f>K155+K156+K157+K158+K159</f>
        <v>1773.4</v>
      </c>
      <c r="L164" s="670">
        <f>G164+H164+I164+J164+K164</f>
        <v>19572.185000000001</v>
      </c>
      <c r="M164" s="669"/>
      <c r="N164" s="669"/>
      <c r="O164" s="577"/>
      <c r="P164" s="71">
        <v>1</v>
      </c>
      <c r="Q164" s="71">
        <v>1</v>
      </c>
    </row>
    <row r="165" spans="1:17" ht="30" customHeight="1" x14ac:dyDescent="0.25">
      <c r="A165" s="19"/>
      <c r="B165" s="27" t="s">
        <v>26</v>
      </c>
      <c r="C165" s="28" t="s">
        <v>43</v>
      </c>
      <c r="D165" s="29"/>
      <c r="E165" s="30"/>
      <c r="F165" s="51"/>
      <c r="G165" s="42">
        <f>G167+G168+G169</f>
        <v>31333.606022</v>
      </c>
      <c r="H165" s="42">
        <f t="shared" ref="H165:K165" si="4">H167+H168+H169</f>
        <v>33846.794198070005</v>
      </c>
      <c r="I165" s="42">
        <f t="shared" si="4"/>
        <v>43448.062155615102</v>
      </c>
      <c r="J165" s="42">
        <f t="shared" si="4"/>
        <v>12641.244476508158</v>
      </c>
      <c r="K165" s="42">
        <f t="shared" si="4"/>
        <v>9582.1212258637297</v>
      </c>
      <c r="L165" s="50">
        <f>G165+H165+I165+J165+K165</f>
        <v>130851.82807805699</v>
      </c>
      <c r="M165" s="42"/>
      <c r="N165" s="42"/>
      <c r="O165" s="141"/>
      <c r="P165" s="71">
        <v>1</v>
      </c>
      <c r="Q165" s="71">
        <v>1</v>
      </c>
    </row>
    <row r="166" spans="1:17" ht="15.75" customHeight="1" x14ac:dyDescent="0.25">
      <c r="A166" s="12"/>
      <c r="B166" s="412" t="s">
        <v>51</v>
      </c>
      <c r="C166" s="424"/>
      <c r="D166" s="36"/>
      <c r="E166" s="36"/>
      <c r="F166" s="36"/>
      <c r="G166" s="38"/>
      <c r="H166" s="38"/>
      <c r="I166" s="38"/>
      <c r="J166" s="38"/>
      <c r="K166" s="38"/>
      <c r="L166" s="44"/>
      <c r="M166" s="12"/>
      <c r="N166" s="12"/>
      <c r="O166" s="141"/>
      <c r="Q166" s="71">
        <v>1</v>
      </c>
    </row>
    <row r="167" spans="1:17" ht="30" customHeight="1" x14ac:dyDescent="0.25">
      <c r="A167" s="12"/>
      <c r="B167" s="677" t="s">
        <v>13</v>
      </c>
      <c r="C167" s="672" t="s">
        <v>43</v>
      </c>
      <c r="D167" s="678"/>
      <c r="E167" s="682"/>
      <c r="F167" s="679"/>
      <c r="G167" s="683">
        <f>G29+G131+G162</f>
        <v>7900.3694999999998</v>
      </c>
      <c r="H167" s="683">
        <f t="shared" ref="H167:K167" si="5">H29+H131+H162</f>
        <v>13525.469615040001</v>
      </c>
      <c r="I167" s="683">
        <f t="shared" si="5"/>
        <v>30976.017</v>
      </c>
      <c r="J167" s="683">
        <f t="shared" si="5"/>
        <v>77.132000000000005</v>
      </c>
      <c r="K167" s="683">
        <f t="shared" si="5"/>
        <v>0</v>
      </c>
      <c r="L167" s="681">
        <f>G167+H167+I167+J167+K167</f>
        <v>52478.988115040003</v>
      </c>
      <c r="M167" s="680"/>
      <c r="N167" s="680"/>
      <c r="O167" s="141"/>
      <c r="P167" s="71">
        <v>1</v>
      </c>
      <c r="Q167" s="71">
        <v>1</v>
      </c>
    </row>
    <row r="168" spans="1:17" ht="30" customHeight="1" x14ac:dyDescent="0.25">
      <c r="A168" s="12"/>
      <c r="B168" s="677" t="s">
        <v>52</v>
      </c>
      <c r="C168" s="672" t="s">
        <v>43</v>
      </c>
      <c r="D168" s="678"/>
      <c r="E168" s="684"/>
      <c r="F168" s="679"/>
      <c r="G168" s="683">
        <f>G30+G132+G163</f>
        <v>6350.0435219999999</v>
      </c>
      <c r="H168" s="683">
        <f t="shared" ref="H168:K168" si="6">H30+H132+H163</f>
        <v>9823.3325830300018</v>
      </c>
      <c r="I168" s="683">
        <f t="shared" si="6"/>
        <v>10255.645155615102</v>
      </c>
      <c r="J168" s="683">
        <f t="shared" si="6"/>
        <v>7486.3124765081584</v>
      </c>
      <c r="K168" s="683">
        <f t="shared" si="6"/>
        <v>7808.7212258637292</v>
      </c>
      <c r="L168" s="681">
        <f>G168+H168+I168+J168+K168</f>
        <v>41724.054963016992</v>
      </c>
      <c r="M168" s="680"/>
      <c r="N168" s="680"/>
      <c r="O168" s="141"/>
      <c r="P168" s="71">
        <v>1</v>
      </c>
      <c r="Q168" s="71">
        <v>1</v>
      </c>
    </row>
    <row r="169" spans="1:17" ht="30" customHeight="1" x14ac:dyDescent="0.25">
      <c r="A169" s="12"/>
      <c r="B169" s="677" t="s">
        <v>53</v>
      </c>
      <c r="C169" s="672" t="s">
        <v>43</v>
      </c>
      <c r="D169" s="678"/>
      <c r="E169" s="684"/>
      <c r="F169" s="679"/>
      <c r="G169" s="683">
        <f>G31+G133+G164</f>
        <v>17083.192999999999</v>
      </c>
      <c r="H169" s="683">
        <f t="shared" ref="H169:K169" si="7">H31+H133+H164</f>
        <v>10497.992</v>
      </c>
      <c r="I169" s="683">
        <f t="shared" si="7"/>
        <v>2216.4</v>
      </c>
      <c r="J169" s="683">
        <f t="shared" si="7"/>
        <v>5077.8</v>
      </c>
      <c r="K169" s="683">
        <f t="shared" si="7"/>
        <v>1773.4</v>
      </c>
      <c r="L169" s="681">
        <f>G169+H169+I169+J169+K169</f>
        <v>36648.785000000003</v>
      </c>
      <c r="M169" s="680"/>
      <c r="N169" s="680"/>
      <c r="O169" s="141"/>
      <c r="P169" s="71">
        <v>1</v>
      </c>
      <c r="Q169" s="71">
        <v>1</v>
      </c>
    </row>
    <row r="170" spans="1:17" x14ac:dyDescent="0.25">
      <c r="B170" s="655"/>
      <c r="C170" s="656"/>
      <c r="D170" s="655"/>
      <c r="E170" s="655"/>
      <c r="F170" s="656"/>
      <c r="G170" s="656"/>
      <c r="H170" s="656"/>
      <c r="I170" s="656"/>
      <c r="J170" s="656"/>
      <c r="K170" s="656"/>
      <c r="L170" s="656"/>
      <c r="M170" s="656"/>
      <c r="N170" s="656"/>
    </row>
    <row r="171" spans="1:17" x14ac:dyDescent="0.25">
      <c r="B171" s="655"/>
      <c r="C171" s="656"/>
      <c r="D171" s="655"/>
      <c r="E171" s="655"/>
      <c r="F171" s="656"/>
      <c r="G171" s="656"/>
      <c r="H171" s="656"/>
      <c r="I171" s="656"/>
      <c r="J171" s="656"/>
      <c r="K171" s="656"/>
      <c r="L171" s="656"/>
      <c r="M171" s="656"/>
      <c r="N171" s="656"/>
    </row>
    <row r="172" spans="1:17" x14ac:dyDescent="0.25">
      <c r="B172" s="655"/>
      <c r="C172" s="656"/>
      <c r="D172" s="655"/>
      <c r="E172" s="655"/>
      <c r="F172" s="656"/>
      <c r="G172" s="656"/>
      <c r="H172" s="656"/>
      <c r="I172" s="656"/>
      <c r="J172" s="656"/>
      <c r="K172" s="656"/>
      <c r="L172" s="656"/>
      <c r="M172" s="656"/>
      <c r="N172" s="656"/>
    </row>
    <row r="173" spans="1:17" x14ac:dyDescent="0.25">
      <c r="B173" s="655"/>
      <c r="C173" s="656"/>
      <c r="D173" s="655"/>
      <c r="E173" s="655"/>
      <c r="F173" s="656"/>
      <c r="G173" s="656"/>
      <c r="H173" s="656"/>
      <c r="I173" s="656"/>
      <c r="J173" s="656"/>
      <c r="K173" s="656"/>
      <c r="L173" s="656"/>
      <c r="M173" s="656"/>
      <c r="N173" s="656"/>
    </row>
    <row r="174" spans="1:17" x14ac:dyDescent="0.25">
      <c r="B174" s="655"/>
      <c r="C174" s="656"/>
      <c r="D174" s="655"/>
      <c r="E174" s="655"/>
      <c r="F174" s="656"/>
      <c r="G174" s="656"/>
      <c r="H174" s="656"/>
      <c r="I174" s="656"/>
      <c r="J174" s="656"/>
      <c r="K174" s="656"/>
      <c r="L174" s="656"/>
      <c r="M174" s="656"/>
      <c r="N174" s="656"/>
    </row>
    <row r="175" spans="1:17" x14ac:dyDescent="0.25">
      <c r="B175" s="655"/>
      <c r="C175" s="656"/>
      <c r="D175" s="655"/>
      <c r="E175" s="655"/>
      <c r="F175" s="656"/>
      <c r="G175" s="656"/>
      <c r="H175" s="656"/>
      <c r="I175" s="656"/>
      <c r="J175" s="656"/>
      <c r="K175" s="656"/>
      <c r="L175" s="656"/>
      <c r="M175" s="656"/>
      <c r="N175" s="656"/>
    </row>
    <row r="176" spans="1:17" x14ac:dyDescent="0.25">
      <c r="B176" s="655"/>
      <c r="C176" s="656"/>
      <c r="D176" s="655"/>
      <c r="E176" s="655"/>
      <c r="F176" s="656"/>
      <c r="G176" s="656"/>
      <c r="H176" s="656"/>
      <c r="I176" s="656"/>
      <c r="J176" s="656"/>
      <c r="K176" s="656"/>
      <c r="L176" s="656"/>
      <c r="M176" s="656"/>
      <c r="N176" s="656"/>
    </row>
    <row r="177" spans="2:14" x14ac:dyDescent="0.25">
      <c r="B177" s="655"/>
      <c r="C177" s="656"/>
      <c r="D177" s="655"/>
      <c r="E177" s="655"/>
      <c r="F177" s="656"/>
      <c r="G177" s="656"/>
      <c r="H177" s="656"/>
      <c r="I177" s="656"/>
      <c r="J177" s="656"/>
      <c r="K177" s="656"/>
      <c r="L177" s="656"/>
      <c r="M177" s="656"/>
      <c r="N177" s="656"/>
    </row>
    <row r="178" spans="2:14" x14ac:dyDescent="0.25">
      <c r="B178" s="655"/>
      <c r="C178" s="656"/>
      <c r="D178" s="655"/>
      <c r="E178" s="655"/>
      <c r="F178" s="656"/>
      <c r="G178" s="656"/>
      <c r="H178" s="656"/>
      <c r="I178" s="656"/>
      <c r="J178" s="656"/>
      <c r="K178" s="656"/>
      <c r="L178" s="656"/>
      <c r="M178" s="656"/>
      <c r="N178" s="656"/>
    </row>
    <row r="179" spans="2:14" x14ac:dyDescent="0.25">
      <c r="B179" s="655"/>
      <c r="C179" s="656"/>
      <c r="D179" s="655"/>
      <c r="E179" s="655"/>
      <c r="F179" s="656"/>
      <c r="G179" s="656"/>
      <c r="H179" s="656"/>
      <c r="I179" s="656"/>
      <c r="J179" s="656"/>
      <c r="K179" s="656"/>
      <c r="L179" s="656"/>
      <c r="M179" s="656"/>
      <c r="N179" s="656"/>
    </row>
    <row r="180" spans="2:14" x14ac:dyDescent="0.25">
      <c r="B180" s="655"/>
      <c r="C180" s="656"/>
      <c r="D180" s="655"/>
      <c r="E180" s="655"/>
      <c r="F180" s="656"/>
      <c r="G180" s="656"/>
      <c r="H180" s="656"/>
      <c r="I180" s="656"/>
      <c r="J180" s="656"/>
      <c r="K180" s="656"/>
      <c r="L180" s="656"/>
      <c r="M180" s="656"/>
      <c r="N180" s="656"/>
    </row>
    <row r="181" spans="2:14" x14ac:dyDescent="0.25">
      <c r="B181" s="655"/>
      <c r="C181" s="656"/>
      <c r="D181" s="655"/>
      <c r="E181" s="655"/>
      <c r="F181" s="656"/>
      <c r="G181" s="656"/>
      <c r="H181" s="656"/>
      <c r="I181" s="656"/>
      <c r="J181" s="656"/>
      <c r="K181" s="656"/>
      <c r="L181" s="656"/>
      <c r="M181" s="656"/>
      <c r="N181" s="656"/>
    </row>
    <row r="182" spans="2:14" x14ac:dyDescent="0.25">
      <c r="B182" s="655"/>
      <c r="C182" s="656"/>
      <c r="D182" s="655"/>
      <c r="E182" s="655"/>
      <c r="F182" s="656"/>
      <c r="G182" s="656"/>
      <c r="H182" s="656"/>
      <c r="I182" s="656"/>
      <c r="J182" s="656"/>
      <c r="K182" s="656"/>
      <c r="L182" s="656"/>
      <c r="M182" s="656"/>
      <c r="N182" s="656"/>
    </row>
    <row r="183" spans="2:14" x14ac:dyDescent="0.25">
      <c r="B183" s="655"/>
      <c r="C183" s="656"/>
      <c r="D183" s="655"/>
      <c r="E183" s="655"/>
      <c r="F183" s="656"/>
      <c r="G183" s="656"/>
      <c r="H183" s="656"/>
      <c r="I183" s="656"/>
      <c r="J183" s="656"/>
      <c r="K183" s="656"/>
      <c r="L183" s="656"/>
      <c r="M183" s="656"/>
      <c r="N183" s="656"/>
    </row>
    <row r="184" spans="2:14" x14ac:dyDescent="0.25">
      <c r="B184" s="655"/>
      <c r="C184" s="656"/>
      <c r="D184" s="655"/>
      <c r="E184" s="655"/>
      <c r="F184" s="656"/>
      <c r="G184" s="656"/>
      <c r="H184" s="656"/>
      <c r="I184" s="656"/>
      <c r="J184" s="656"/>
      <c r="K184" s="656"/>
      <c r="L184" s="656"/>
      <c r="M184" s="656"/>
      <c r="N184" s="656"/>
    </row>
    <row r="185" spans="2:14" x14ac:dyDescent="0.25">
      <c r="B185" s="655"/>
      <c r="C185" s="656"/>
      <c r="D185" s="655"/>
      <c r="E185" s="655"/>
      <c r="F185" s="656"/>
      <c r="G185" s="656"/>
      <c r="H185" s="656"/>
      <c r="I185" s="656"/>
      <c r="J185" s="656"/>
      <c r="K185" s="656"/>
      <c r="L185" s="656"/>
      <c r="M185" s="656"/>
      <c r="N185" s="656"/>
    </row>
    <row r="186" spans="2:14" x14ac:dyDescent="0.25">
      <c r="B186" s="655"/>
      <c r="C186" s="656"/>
      <c r="D186" s="655"/>
      <c r="E186" s="655"/>
      <c r="F186" s="656"/>
      <c r="G186" s="656"/>
      <c r="H186" s="656"/>
      <c r="I186" s="656"/>
      <c r="J186" s="656"/>
      <c r="K186" s="656"/>
      <c r="L186" s="656"/>
      <c r="M186" s="656"/>
      <c r="N186" s="656"/>
    </row>
    <row r="187" spans="2:14" x14ac:dyDescent="0.25">
      <c r="B187" s="655"/>
      <c r="C187" s="656"/>
      <c r="D187" s="655"/>
      <c r="E187" s="655"/>
      <c r="F187" s="656"/>
      <c r="G187" s="656"/>
      <c r="H187" s="656"/>
      <c r="I187" s="656"/>
      <c r="J187" s="656"/>
      <c r="K187" s="656"/>
      <c r="L187" s="656"/>
      <c r="M187" s="656"/>
      <c r="N187" s="656"/>
    </row>
    <row r="188" spans="2:14" x14ac:dyDescent="0.25">
      <c r="B188" s="655"/>
      <c r="C188" s="656"/>
      <c r="D188" s="655"/>
      <c r="E188" s="655"/>
      <c r="F188" s="656"/>
      <c r="G188" s="656"/>
      <c r="H188" s="656"/>
      <c r="I188" s="656"/>
      <c r="J188" s="656"/>
      <c r="K188" s="656"/>
      <c r="L188" s="656"/>
      <c r="M188" s="656"/>
      <c r="N188" s="656"/>
    </row>
    <row r="189" spans="2:14" x14ac:dyDescent="0.25">
      <c r="B189" s="655"/>
      <c r="C189" s="656"/>
      <c r="D189" s="655"/>
      <c r="E189" s="655"/>
      <c r="F189" s="656"/>
      <c r="G189" s="656"/>
      <c r="H189" s="656"/>
      <c r="I189" s="656"/>
      <c r="J189" s="656"/>
      <c r="K189" s="656"/>
      <c r="L189" s="656"/>
      <c r="M189" s="656"/>
      <c r="N189" s="656"/>
    </row>
    <row r="190" spans="2:14" x14ac:dyDescent="0.25">
      <c r="B190" s="655"/>
      <c r="C190" s="656"/>
      <c r="D190" s="655"/>
      <c r="E190" s="655"/>
      <c r="F190" s="656"/>
      <c r="G190" s="656"/>
      <c r="H190" s="656"/>
      <c r="I190" s="656"/>
      <c r="J190" s="656"/>
      <c r="K190" s="656"/>
      <c r="L190" s="656"/>
      <c r="M190" s="656"/>
      <c r="N190" s="656"/>
    </row>
    <row r="191" spans="2:14" x14ac:dyDescent="0.25">
      <c r="B191" s="655"/>
      <c r="C191" s="656"/>
      <c r="D191" s="655"/>
      <c r="E191" s="655"/>
      <c r="F191" s="656"/>
      <c r="G191" s="656"/>
      <c r="H191" s="656"/>
      <c r="I191" s="656"/>
      <c r="J191" s="656"/>
      <c r="K191" s="656"/>
      <c r="L191" s="656"/>
      <c r="M191" s="656"/>
      <c r="N191" s="656"/>
    </row>
    <row r="192" spans="2:14" x14ac:dyDescent="0.25">
      <c r="B192" s="655"/>
      <c r="C192" s="656"/>
      <c r="D192" s="655"/>
      <c r="E192" s="655"/>
      <c r="F192" s="656"/>
      <c r="G192" s="656"/>
      <c r="H192" s="656"/>
      <c r="I192" s="656"/>
      <c r="J192" s="656"/>
      <c r="K192" s="656"/>
      <c r="L192" s="656"/>
      <c r="M192" s="656"/>
      <c r="N192" s="656"/>
    </row>
    <row r="193" spans="2:14" x14ac:dyDescent="0.25">
      <c r="B193" s="655"/>
      <c r="C193" s="656"/>
      <c r="D193" s="655"/>
      <c r="E193" s="655"/>
      <c r="F193" s="656"/>
      <c r="G193" s="656"/>
      <c r="H193" s="656"/>
      <c r="I193" s="656"/>
      <c r="J193" s="656"/>
      <c r="K193" s="656"/>
      <c r="L193" s="656"/>
      <c r="M193" s="656"/>
      <c r="N193" s="656"/>
    </row>
    <row r="194" spans="2:14" x14ac:dyDescent="0.25">
      <c r="B194" s="655"/>
      <c r="C194" s="656"/>
      <c r="D194" s="655"/>
      <c r="E194" s="655"/>
      <c r="F194" s="656"/>
      <c r="G194" s="656"/>
      <c r="H194" s="656"/>
      <c r="I194" s="656"/>
      <c r="J194" s="656"/>
      <c r="K194" s="656"/>
      <c r="L194" s="656"/>
      <c r="M194" s="656"/>
      <c r="N194" s="656"/>
    </row>
    <row r="195" spans="2:14" x14ac:dyDescent="0.25">
      <c r="B195" s="655"/>
      <c r="C195" s="656"/>
      <c r="D195" s="655"/>
      <c r="E195" s="655"/>
      <c r="F195" s="656"/>
      <c r="G195" s="656"/>
      <c r="H195" s="656"/>
      <c r="I195" s="656"/>
      <c r="J195" s="656"/>
      <c r="K195" s="656"/>
      <c r="L195" s="656"/>
      <c r="M195" s="656"/>
      <c r="N195" s="656"/>
    </row>
    <row r="196" spans="2:14" x14ac:dyDescent="0.25">
      <c r="B196" s="655"/>
      <c r="C196" s="656"/>
      <c r="D196" s="655"/>
      <c r="E196" s="655"/>
      <c r="F196" s="656"/>
      <c r="G196" s="656"/>
      <c r="H196" s="656"/>
      <c r="I196" s="656"/>
      <c r="J196" s="656"/>
      <c r="K196" s="656"/>
      <c r="L196" s="656"/>
      <c r="M196" s="656"/>
      <c r="N196" s="656"/>
    </row>
    <row r="197" spans="2:14" x14ac:dyDescent="0.25">
      <c r="B197" s="655"/>
      <c r="C197" s="656"/>
      <c r="D197" s="655"/>
      <c r="E197" s="655"/>
      <c r="F197" s="656"/>
      <c r="G197" s="656"/>
      <c r="H197" s="656"/>
      <c r="I197" s="656"/>
      <c r="J197" s="656"/>
      <c r="K197" s="656"/>
      <c r="L197" s="656"/>
      <c r="M197" s="656"/>
      <c r="N197" s="656"/>
    </row>
    <row r="198" spans="2:14" x14ac:dyDescent="0.25">
      <c r="B198" s="655"/>
      <c r="C198" s="656"/>
      <c r="D198" s="655"/>
      <c r="E198" s="655"/>
      <c r="F198" s="656"/>
      <c r="G198" s="656"/>
      <c r="H198" s="656"/>
      <c r="I198" s="656"/>
      <c r="J198" s="656"/>
      <c r="K198" s="656"/>
      <c r="L198" s="656"/>
      <c r="M198" s="656"/>
      <c r="N198" s="656"/>
    </row>
    <row r="199" spans="2:14" x14ac:dyDescent="0.25">
      <c r="B199" s="655"/>
      <c r="C199" s="656"/>
      <c r="D199" s="655"/>
      <c r="E199" s="655"/>
      <c r="F199" s="656"/>
      <c r="G199" s="656"/>
      <c r="H199" s="656"/>
      <c r="I199" s="656"/>
      <c r="J199" s="656"/>
      <c r="K199" s="656"/>
      <c r="L199" s="656"/>
      <c r="M199" s="656"/>
      <c r="N199" s="656"/>
    </row>
    <row r="200" spans="2:14" x14ac:dyDescent="0.25">
      <c r="B200" s="655"/>
      <c r="C200" s="656"/>
      <c r="D200" s="655"/>
      <c r="E200" s="655"/>
      <c r="F200" s="656"/>
      <c r="G200" s="656"/>
      <c r="H200" s="656"/>
      <c r="I200" s="656"/>
      <c r="J200" s="656"/>
      <c r="K200" s="656"/>
      <c r="L200" s="656"/>
      <c r="M200" s="656"/>
      <c r="N200" s="656"/>
    </row>
    <row r="201" spans="2:14" x14ac:dyDescent="0.25">
      <c r="B201" s="655"/>
      <c r="C201" s="656"/>
      <c r="D201" s="655"/>
      <c r="E201" s="655"/>
      <c r="F201" s="656"/>
      <c r="G201" s="656"/>
      <c r="H201" s="656"/>
      <c r="I201" s="656"/>
      <c r="J201" s="656"/>
      <c r="K201" s="656"/>
      <c r="L201" s="656"/>
      <c r="M201" s="656"/>
      <c r="N201" s="656"/>
    </row>
    <row r="202" spans="2:14" x14ac:dyDescent="0.25">
      <c r="B202" s="655"/>
      <c r="C202" s="656"/>
      <c r="D202" s="655"/>
      <c r="E202" s="655"/>
      <c r="F202" s="656"/>
      <c r="G202" s="656"/>
      <c r="H202" s="656"/>
      <c r="I202" s="656"/>
      <c r="J202" s="656"/>
      <c r="K202" s="656"/>
      <c r="L202" s="656"/>
      <c r="M202" s="656"/>
      <c r="N202" s="656"/>
    </row>
    <row r="203" spans="2:14" x14ac:dyDescent="0.25">
      <c r="B203" s="655"/>
      <c r="C203" s="656"/>
      <c r="D203" s="655"/>
      <c r="E203" s="655"/>
      <c r="F203" s="656"/>
      <c r="G203" s="656"/>
      <c r="H203" s="656"/>
      <c r="I203" s="656"/>
      <c r="J203" s="656"/>
      <c r="K203" s="656"/>
      <c r="L203" s="656"/>
      <c r="M203" s="656"/>
      <c r="N203" s="656"/>
    </row>
    <row r="204" spans="2:14" x14ac:dyDescent="0.25">
      <c r="B204" s="655"/>
      <c r="C204" s="656"/>
      <c r="D204" s="655"/>
      <c r="E204" s="655"/>
      <c r="F204" s="656"/>
      <c r="G204" s="656"/>
      <c r="H204" s="656"/>
      <c r="I204" s="656"/>
      <c r="J204" s="656"/>
      <c r="K204" s="656"/>
      <c r="L204" s="656"/>
      <c r="M204" s="656"/>
      <c r="N204" s="656"/>
    </row>
    <row r="205" spans="2:14" x14ac:dyDescent="0.25">
      <c r="B205" s="655"/>
      <c r="C205" s="656"/>
      <c r="D205" s="655"/>
      <c r="E205" s="655"/>
      <c r="F205" s="656"/>
      <c r="G205" s="656"/>
      <c r="H205" s="656"/>
      <c r="I205" s="656"/>
      <c r="J205" s="656"/>
      <c r="K205" s="656"/>
      <c r="L205" s="656"/>
      <c r="M205" s="656"/>
      <c r="N205" s="656"/>
    </row>
    <row r="206" spans="2:14" x14ac:dyDescent="0.25">
      <c r="B206" s="655"/>
      <c r="C206" s="656"/>
      <c r="D206" s="655"/>
      <c r="E206" s="655"/>
      <c r="F206" s="656"/>
      <c r="G206" s="656"/>
      <c r="H206" s="656"/>
      <c r="I206" s="656"/>
      <c r="J206" s="656"/>
      <c r="K206" s="656"/>
      <c r="L206" s="656"/>
      <c r="M206" s="656"/>
      <c r="N206" s="656"/>
    </row>
    <row r="207" spans="2:14" x14ac:dyDescent="0.25">
      <c r="B207" s="655"/>
      <c r="C207" s="656"/>
      <c r="D207" s="655"/>
      <c r="E207" s="655"/>
      <c r="F207" s="656"/>
      <c r="G207" s="656"/>
      <c r="H207" s="656"/>
      <c r="I207" s="656"/>
      <c r="J207" s="656"/>
      <c r="K207" s="656"/>
      <c r="L207" s="656"/>
      <c r="M207" s="656"/>
      <c r="N207" s="656"/>
    </row>
    <row r="208" spans="2:14" x14ac:dyDescent="0.25">
      <c r="B208" s="655"/>
      <c r="C208" s="656"/>
      <c r="D208" s="655"/>
      <c r="E208" s="655"/>
      <c r="F208" s="656"/>
      <c r="G208" s="656"/>
      <c r="H208" s="656"/>
      <c r="I208" s="656"/>
      <c r="J208" s="656"/>
      <c r="K208" s="656"/>
      <c r="L208" s="656"/>
      <c r="M208" s="656"/>
      <c r="N208" s="656"/>
    </row>
    <row r="209" spans="2:14" x14ac:dyDescent="0.25">
      <c r="B209" s="655"/>
      <c r="C209" s="656"/>
      <c r="D209" s="655"/>
      <c r="E209" s="655"/>
      <c r="F209" s="656"/>
      <c r="G209" s="656"/>
      <c r="H209" s="656"/>
      <c r="I209" s="656"/>
      <c r="J209" s="656"/>
      <c r="K209" s="656"/>
      <c r="L209" s="656"/>
      <c r="M209" s="656"/>
      <c r="N209" s="656"/>
    </row>
    <row r="210" spans="2:14" x14ac:dyDescent="0.25">
      <c r="B210" s="655"/>
      <c r="C210" s="656"/>
      <c r="D210" s="655"/>
      <c r="E210" s="655"/>
      <c r="F210" s="656"/>
      <c r="G210" s="656"/>
      <c r="H210" s="656"/>
      <c r="I210" s="656"/>
      <c r="J210" s="656"/>
      <c r="K210" s="656"/>
      <c r="L210" s="656"/>
      <c r="M210" s="656"/>
      <c r="N210" s="656"/>
    </row>
    <row r="211" spans="2:14" x14ac:dyDescent="0.25">
      <c r="B211" s="655"/>
      <c r="C211" s="656"/>
      <c r="D211" s="655"/>
      <c r="E211" s="655"/>
      <c r="F211" s="656"/>
      <c r="G211" s="656"/>
      <c r="H211" s="656"/>
      <c r="I211" s="656"/>
      <c r="J211" s="656"/>
      <c r="K211" s="656"/>
      <c r="L211" s="656"/>
      <c r="M211" s="656"/>
      <c r="N211" s="656"/>
    </row>
    <row r="212" spans="2:14" x14ac:dyDescent="0.25">
      <c r="B212" s="655"/>
      <c r="C212" s="656"/>
      <c r="D212" s="655"/>
      <c r="E212" s="655"/>
      <c r="F212" s="656"/>
      <c r="G212" s="656"/>
      <c r="H212" s="656"/>
      <c r="I212" s="656"/>
      <c r="J212" s="656"/>
      <c r="K212" s="656"/>
      <c r="L212" s="656"/>
      <c r="M212" s="656"/>
      <c r="N212" s="656"/>
    </row>
    <row r="213" spans="2:14" x14ac:dyDescent="0.25">
      <c r="B213" s="655"/>
      <c r="C213" s="656"/>
      <c r="D213" s="655"/>
      <c r="E213" s="655"/>
      <c r="F213" s="656"/>
      <c r="G213" s="656"/>
      <c r="H213" s="656"/>
      <c r="I213" s="656"/>
      <c r="J213" s="656"/>
      <c r="K213" s="656"/>
      <c r="L213" s="656"/>
      <c r="M213" s="656"/>
      <c r="N213" s="656"/>
    </row>
    <row r="214" spans="2:14" x14ac:dyDescent="0.25">
      <c r="B214" s="655"/>
      <c r="C214" s="656"/>
      <c r="D214" s="655"/>
      <c r="E214" s="655"/>
      <c r="F214" s="656"/>
      <c r="G214" s="656"/>
      <c r="H214" s="656"/>
      <c r="I214" s="656"/>
      <c r="J214" s="656"/>
      <c r="K214" s="656"/>
      <c r="L214" s="656"/>
      <c r="M214" s="656"/>
      <c r="N214" s="656"/>
    </row>
    <row r="215" spans="2:14" x14ac:dyDescent="0.25">
      <c r="B215" s="655"/>
      <c r="C215" s="656"/>
      <c r="D215" s="655"/>
      <c r="E215" s="655"/>
      <c r="F215" s="656"/>
      <c r="G215" s="656"/>
      <c r="H215" s="656"/>
      <c r="I215" s="656"/>
      <c r="J215" s="656"/>
      <c r="K215" s="656"/>
      <c r="L215" s="656"/>
      <c r="M215" s="656"/>
      <c r="N215" s="656"/>
    </row>
    <row r="216" spans="2:14" x14ac:dyDescent="0.25">
      <c r="B216" s="655"/>
      <c r="C216" s="656"/>
      <c r="D216" s="655"/>
      <c r="E216" s="655"/>
      <c r="F216" s="656"/>
      <c r="G216" s="656"/>
      <c r="H216" s="656"/>
      <c r="I216" s="656"/>
      <c r="J216" s="656"/>
      <c r="K216" s="656"/>
      <c r="L216" s="656"/>
      <c r="M216" s="656"/>
      <c r="N216" s="656"/>
    </row>
    <row r="217" spans="2:14" x14ac:dyDescent="0.25">
      <c r="B217" s="655"/>
      <c r="C217" s="656"/>
      <c r="D217" s="655"/>
      <c r="E217" s="655"/>
      <c r="F217" s="656"/>
      <c r="G217" s="656"/>
      <c r="H217" s="656"/>
      <c r="I217" s="656"/>
      <c r="J217" s="656"/>
      <c r="K217" s="656"/>
      <c r="L217" s="656"/>
      <c r="M217" s="656"/>
      <c r="N217" s="656"/>
    </row>
    <row r="218" spans="2:14" x14ac:dyDescent="0.25">
      <c r="B218" s="655"/>
      <c r="C218" s="656"/>
      <c r="D218" s="655"/>
      <c r="E218" s="655"/>
      <c r="F218" s="656"/>
      <c r="G218" s="656"/>
      <c r="H218" s="656"/>
      <c r="I218" s="656"/>
      <c r="J218" s="656"/>
      <c r="K218" s="656"/>
      <c r="L218" s="656"/>
      <c r="M218" s="656"/>
      <c r="N218" s="656"/>
    </row>
    <row r="219" spans="2:14" x14ac:dyDescent="0.25">
      <c r="B219" s="655"/>
      <c r="C219" s="656"/>
      <c r="D219" s="655"/>
      <c r="E219" s="655"/>
      <c r="F219" s="656"/>
      <c r="G219" s="656"/>
      <c r="H219" s="656"/>
      <c r="I219" s="656"/>
      <c r="J219" s="656"/>
      <c r="K219" s="656"/>
      <c r="L219" s="656"/>
      <c r="M219" s="656"/>
      <c r="N219" s="656"/>
    </row>
    <row r="220" spans="2:14" x14ac:dyDescent="0.25">
      <c r="B220" s="655"/>
      <c r="C220" s="656"/>
      <c r="D220" s="655"/>
      <c r="E220" s="655"/>
      <c r="F220" s="656"/>
      <c r="G220" s="656"/>
      <c r="H220" s="656"/>
      <c r="I220" s="656"/>
      <c r="J220" s="656"/>
      <c r="K220" s="656"/>
      <c r="L220" s="656"/>
      <c r="M220" s="656"/>
      <c r="N220" s="656"/>
    </row>
    <row r="221" spans="2:14" x14ac:dyDescent="0.25">
      <c r="B221" s="655"/>
      <c r="C221" s="656"/>
      <c r="D221" s="655"/>
      <c r="E221" s="655"/>
      <c r="F221" s="656"/>
      <c r="G221" s="656"/>
      <c r="H221" s="656"/>
      <c r="I221" s="656"/>
      <c r="J221" s="656"/>
      <c r="K221" s="656"/>
      <c r="L221" s="656"/>
      <c r="M221" s="656"/>
      <c r="N221" s="656"/>
    </row>
    <row r="222" spans="2:14" x14ac:dyDescent="0.25">
      <c r="B222" s="655"/>
      <c r="C222" s="656"/>
      <c r="D222" s="655"/>
      <c r="E222" s="655"/>
      <c r="F222" s="656"/>
      <c r="G222" s="656"/>
      <c r="H222" s="656"/>
      <c r="I222" s="656"/>
      <c r="J222" s="656"/>
      <c r="K222" s="656"/>
      <c r="L222" s="656"/>
      <c r="M222" s="656"/>
      <c r="N222" s="656"/>
    </row>
    <row r="223" spans="2:14" x14ac:dyDescent="0.25">
      <c r="B223" s="655"/>
      <c r="C223" s="656"/>
      <c r="D223" s="655"/>
      <c r="E223" s="655"/>
      <c r="F223" s="656"/>
      <c r="G223" s="656"/>
      <c r="H223" s="656"/>
      <c r="I223" s="656"/>
      <c r="J223" s="656"/>
      <c r="K223" s="656"/>
      <c r="L223" s="656"/>
      <c r="M223" s="656"/>
      <c r="N223" s="656"/>
    </row>
    <row r="224" spans="2:14" x14ac:dyDescent="0.25">
      <c r="B224" s="655"/>
      <c r="C224" s="656"/>
      <c r="D224" s="655"/>
      <c r="E224" s="655"/>
      <c r="F224" s="656"/>
      <c r="G224" s="656"/>
      <c r="H224" s="656"/>
      <c r="I224" s="656"/>
      <c r="J224" s="656"/>
      <c r="K224" s="656"/>
      <c r="L224" s="656"/>
      <c r="M224" s="656"/>
      <c r="N224" s="656"/>
    </row>
    <row r="225" spans="2:14" x14ac:dyDescent="0.25">
      <c r="B225" s="655"/>
      <c r="C225" s="656"/>
      <c r="D225" s="655"/>
      <c r="E225" s="655"/>
      <c r="F225" s="656"/>
      <c r="G225" s="656"/>
      <c r="H225" s="656"/>
      <c r="I225" s="656"/>
      <c r="J225" s="656"/>
      <c r="K225" s="656"/>
      <c r="L225" s="656"/>
      <c r="M225" s="656"/>
      <c r="N225" s="656"/>
    </row>
    <row r="226" spans="2:14" x14ac:dyDescent="0.25">
      <c r="B226" s="655"/>
      <c r="C226" s="656"/>
      <c r="D226" s="655"/>
      <c r="E226" s="655"/>
      <c r="F226" s="656"/>
      <c r="G226" s="656"/>
      <c r="H226" s="656"/>
      <c r="I226" s="656"/>
      <c r="J226" s="656"/>
      <c r="K226" s="656"/>
      <c r="L226" s="656"/>
      <c r="M226" s="656"/>
      <c r="N226" s="656"/>
    </row>
    <row r="227" spans="2:14" x14ac:dyDescent="0.25">
      <c r="B227" s="655"/>
      <c r="C227" s="656"/>
      <c r="D227" s="655"/>
      <c r="E227" s="655"/>
      <c r="F227" s="656"/>
      <c r="G227" s="656"/>
      <c r="H227" s="656"/>
      <c r="I227" s="656"/>
      <c r="J227" s="656"/>
      <c r="K227" s="656"/>
      <c r="L227" s="656"/>
      <c r="M227" s="656"/>
      <c r="N227" s="656"/>
    </row>
    <row r="228" spans="2:14" x14ac:dyDescent="0.25">
      <c r="B228" s="655"/>
      <c r="C228" s="656"/>
      <c r="D228" s="655"/>
      <c r="E228" s="655"/>
      <c r="F228" s="656"/>
      <c r="G228" s="656"/>
      <c r="H228" s="656"/>
      <c r="I228" s="656"/>
      <c r="J228" s="656"/>
      <c r="K228" s="656"/>
      <c r="L228" s="656"/>
      <c r="M228" s="656"/>
      <c r="N228" s="656"/>
    </row>
    <row r="229" spans="2:14" x14ac:dyDescent="0.25">
      <c r="B229" s="655"/>
      <c r="C229" s="656"/>
      <c r="D229" s="655"/>
      <c r="E229" s="655"/>
      <c r="F229" s="656"/>
      <c r="G229" s="656"/>
      <c r="H229" s="656"/>
      <c r="I229" s="656"/>
      <c r="J229" s="656"/>
      <c r="K229" s="656"/>
      <c r="L229" s="656"/>
      <c r="M229" s="656"/>
      <c r="N229" s="656"/>
    </row>
    <row r="230" spans="2:14" x14ac:dyDescent="0.25">
      <c r="B230" s="655"/>
      <c r="C230" s="656"/>
      <c r="D230" s="655"/>
      <c r="E230" s="655"/>
      <c r="F230" s="656"/>
      <c r="G230" s="656"/>
      <c r="H230" s="656"/>
      <c r="I230" s="656"/>
      <c r="J230" s="656"/>
      <c r="K230" s="656"/>
      <c r="L230" s="656"/>
      <c r="M230" s="656"/>
      <c r="N230" s="656"/>
    </row>
    <row r="231" spans="2:14" x14ac:dyDescent="0.25">
      <c r="B231" s="655"/>
      <c r="C231" s="656"/>
      <c r="D231" s="655"/>
      <c r="E231" s="655"/>
      <c r="F231" s="656"/>
      <c r="G231" s="656"/>
      <c r="H231" s="656"/>
      <c r="I231" s="656"/>
      <c r="J231" s="656"/>
      <c r="K231" s="656"/>
      <c r="L231" s="656"/>
      <c r="M231" s="656"/>
      <c r="N231" s="656"/>
    </row>
    <row r="232" spans="2:14" x14ac:dyDescent="0.25">
      <c r="B232" s="655"/>
      <c r="C232" s="656"/>
      <c r="D232" s="655"/>
      <c r="E232" s="655"/>
      <c r="F232" s="656"/>
      <c r="G232" s="656"/>
      <c r="H232" s="656"/>
      <c r="I232" s="656"/>
      <c r="J232" s="656"/>
      <c r="K232" s="656"/>
      <c r="L232" s="656"/>
      <c r="M232" s="656"/>
      <c r="N232" s="656"/>
    </row>
    <row r="233" spans="2:14" x14ac:dyDescent="0.25">
      <c r="B233" s="655"/>
      <c r="C233" s="656"/>
      <c r="D233" s="655"/>
      <c r="E233" s="655"/>
      <c r="F233" s="656"/>
      <c r="G233" s="656"/>
      <c r="H233" s="656"/>
      <c r="I233" s="656"/>
      <c r="J233" s="656"/>
      <c r="K233" s="656"/>
      <c r="L233" s="656"/>
      <c r="M233" s="656"/>
      <c r="N233" s="656"/>
    </row>
    <row r="234" spans="2:14" x14ac:dyDescent="0.25">
      <c r="B234" s="655"/>
      <c r="C234" s="656"/>
      <c r="D234" s="655"/>
      <c r="E234" s="655"/>
      <c r="F234" s="656"/>
      <c r="G234" s="656"/>
      <c r="H234" s="656"/>
      <c r="I234" s="656"/>
      <c r="J234" s="656"/>
      <c r="K234" s="656"/>
      <c r="L234" s="656"/>
      <c r="M234" s="656"/>
      <c r="N234" s="656"/>
    </row>
    <row r="235" spans="2:14" x14ac:dyDescent="0.25">
      <c r="B235" s="655"/>
      <c r="C235" s="656"/>
      <c r="D235" s="655"/>
      <c r="E235" s="655"/>
      <c r="F235" s="656"/>
      <c r="G235" s="656"/>
      <c r="H235" s="656"/>
      <c r="I235" s="656"/>
      <c r="J235" s="656"/>
      <c r="K235" s="656"/>
      <c r="L235" s="656"/>
      <c r="M235" s="656"/>
      <c r="N235" s="656"/>
    </row>
    <row r="236" spans="2:14" x14ac:dyDescent="0.25">
      <c r="B236" s="655"/>
      <c r="C236" s="656"/>
      <c r="D236" s="655"/>
      <c r="E236" s="655"/>
      <c r="F236" s="656"/>
      <c r="G236" s="656"/>
      <c r="H236" s="656"/>
      <c r="I236" s="656"/>
      <c r="J236" s="656"/>
      <c r="K236" s="656"/>
      <c r="L236" s="656"/>
      <c r="M236" s="656"/>
      <c r="N236" s="656"/>
    </row>
    <row r="237" spans="2:14" x14ac:dyDescent="0.25">
      <c r="B237" s="655"/>
      <c r="C237" s="656"/>
      <c r="D237" s="655"/>
      <c r="E237" s="655"/>
      <c r="F237" s="656"/>
      <c r="G237" s="656"/>
      <c r="H237" s="656"/>
      <c r="I237" s="656"/>
      <c r="J237" s="656"/>
      <c r="K237" s="656"/>
      <c r="L237" s="656"/>
      <c r="M237" s="656"/>
      <c r="N237" s="656"/>
    </row>
    <row r="238" spans="2:14" x14ac:dyDescent="0.25">
      <c r="B238" s="655"/>
      <c r="C238" s="656"/>
      <c r="D238" s="655"/>
      <c r="E238" s="655"/>
      <c r="F238" s="656"/>
      <c r="G238" s="656"/>
      <c r="H238" s="656"/>
      <c r="I238" s="656"/>
      <c r="J238" s="656"/>
      <c r="K238" s="656"/>
      <c r="L238" s="656"/>
      <c r="M238" s="656"/>
      <c r="N238" s="656"/>
    </row>
    <row r="239" spans="2:14" x14ac:dyDescent="0.25">
      <c r="B239" s="655"/>
      <c r="C239" s="656"/>
      <c r="D239" s="655"/>
      <c r="E239" s="655"/>
      <c r="F239" s="656"/>
      <c r="G239" s="656"/>
      <c r="H239" s="656"/>
      <c r="I239" s="656"/>
      <c r="J239" s="656"/>
      <c r="K239" s="656"/>
      <c r="L239" s="656"/>
      <c r="M239" s="656"/>
      <c r="N239" s="656"/>
    </row>
    <row r="240" spans="2:14" x14ac:dyDescent="0.25">
      <c r="B240" s="655"/>
      <c r="C240" s="656"/>
      <c r="D240" s="655"/>
      <c r="E240" s="655"/>
      <c r="F240" s="656"/>
      <c r="G240" s="656"/>
      <c r="H240" s="656"/>
      <c r="I240" s="656"/>
      <c r="J240" s="656"/>
      <c r="K240" s="656"/>
      <c r="L240" s="656"/>
      <c r="M240" s="656"/>
      <c r="N240" s="656"/>
    </row>
    <row r="241" spans="2:14" x14ac:dyDescent="0.25">
      <c r="B241" s="655"/>
      <c r="C241" s="656"/>
      <c r="D241" s="655"/>
      <c r="E241" s="655"/>
      <c r="F241" s="656"/>
      <c r="G241" s="656"/>
      <c r="H241" s="656"/>
      <c r="I241" s="656"/>
      <c r="J241" s="656"/>
      <c r="K241" s="656"/>
      <c r="L241" s="656"/>
      <c r="M241" s="656"/>
      <c r="N241" s="656"/>
    </row>
    <row r="242" spans="2:14" x14ac:dyDescent="0.25">
      <c r="B242" s="655"/>
      <c r="C242" s="656"/>
      <c r="D242" s="655"/>
      <c r="E242" s="655"/>
      <c r="F242" s="656"/>
      <c r="G242" s="656"/>
      <c r="H242" s="656"/>
      <c r="I242" s="656"/>
      <c r="J242" s="656"/>
      <c r="K242" s="656"/>
      <c r="L242" s="656"/>
      <c r="M242" s="656"/>
      <c r="N242" s="656"/>
    </row>
    <row r="243" spans="2:14" x14ac:dyDescent="0.25">
      <c r="B243" s="655"/>
      <c r="C243" s="656"/>
      <c r="D243" s="655"/>
      <c r="E243" s="655"/>
      <c r="F243" s="656"/>
      <c r="G243" s="656"/>
      <c r="H243" s="656"/>
      <c r="I243" s="656"/>
      <c r="J243" s="656"/>
      <c r="K243" s="656"/>
      <c r="L243" s="656"/>
      <c r="M243" s="656"/>
      <c r="N243" s="656"/>
    </row>
    <row r="244" spans="2:14" x14ac:dyDescent="0.25">
      <c r="B244" s="655"/>
      <c r="C244" s="656"/>
      <c r="D244" s="655"/>
      <c r="E244" s="655"/>
      <c r="F244" s="656"/>
      <c r="G244" s="656"/>
      <c r="H244" s="656"/>
      <c r="I244" s="656"/>
      <c r="J244" s="656"/>
      <c r="K244" s="656"/>
      <c r="L244" s="656"/>
      <c r="M244" s="656"/>
      <c r="N244" s="656"/>
    </row>
    <row r="245" spans="2:14" x14ac:dyDescent="0.25">
      <c r="B245" s="655"/>
      <c r="C245" s="656"/>
      <c r="D245" s="655"/>
      <c r="E245" s="655"/>
      <c r="F245" s="656"/>
      <c r="G245" s="656"/>
      <c r="H245" s="656"/>
      <c r="I245" s="656"/>
      <c r="J245" s="656"/>
      <c r="K245" s="656"/>
      <c r="L245" s="656"/>
      <c r="M245" s="656"/>
      <c r="N245" s="656"/>
    </row>
    <row r="246" spans="2:14" x14ac:dyDescent="0.25">
      <c r="B246" s="655"/>
      <c r="C246" s="656"/>
      <c r="D246" s="655"/>
      <c r="E246" s="655"/>
      <c r="F246" s="656"/>
      <c r="G246" s="656"/>
      <c r="H246" s="656"/>
      <c r="I246" s="656"/>
      <c r="J246" s="656"/>
      <c r="K246" s="656"/>
      <c r="L246" s="656"/>
      <c r="M246" s="656"/>
      <c r="N246" s="656"/>
    </row>
    <row r="247" spans="2:14" x14ac:dyDescent="0.25">
      <c r="B247" s="655"/>
      <c r="C247" s="656"/>
      <c r="D247" s="655"/>
      <c r="E247" s="655"/>
      <c r="F247" s="656"/>
      <c r="G247" s="656"/>
      <c r="H247" s="656"/>
      <c r="I247" s="656"/>
      <c r="J247" s="656"/>
      <c r="K247" s="656"/>
      <c r="L247" s="656"/>
      <c r="M247" s="656"/>
      <c r="N247" s="656"/>
    </row>
    <row r="248" spans="2:14" x14ac:dyDescent="0.25">
      <c r="B248" s="655"/>
      <c r="C248" s="656"/>
      <c r="D248" s="655"/>
      <c r="E248" s="655"/>
      <c r="F248" s="656"/>
      <c r="G248" s="656"/>
      <c r="H248" s="656"/>
      <c r="I248" s="656"/>
      <c r="J248" s="656"/>
      <c r="K248" s="656"/>
      <c r="L248" s="656"/>
      <c r="M248" s="656"/>
      <c r="N248" s="656"/>
    </row>
    <row r="249" spans="2:14" x14ac:dyDescent="0.25">
      <c r="B249" s="655"/>
      <c r="C249" s="656"/>
      <c r="D249" s="655"/>
      <c r="E249" s="655"/>
      <c r="F249" s="656"/>
      <c r="G249" s="656"/>
      <c r="H249" s="656"/>
      <c r="I249" s="656"/>
      <c r="J249" s="656"/>
      <c r="K249" s="656"/>
      <c r="L249" s="656"/>
      <c r="M249" s="656"/>
      <c r="N249" s="656"/>
    </row>
    <row r="250" spans="2:14" x14ac:dyDescent="0.25">
      <c r="B250" s="655"/>
      <c r="C250" s="656"/>
      <c r="D250" s="655"/>
      <c r="E250" s="655"/>
      <c r="F250" s="656"/>
      <c r="G250" s="656"/>
      <c r="H250" s="656"/>
      <c r="I250" s="656"/>
      <c r="J250" s="656"/>
      <c r="K250" s="656"/>
      <c r="L250" s="656"/>
      <c r="M250" s="656"/>
      <c r="N250" s="656"/>
    </row>
    <row r="251" spans="2:14" x14ac:dyDescent="0.25">
      <c r="B251" s="655"/>
      <c r="C251" s="656"/>
      <c r="D251" s="655"/>
      <c r="E251" s="655"/>
      <c r="F251" s="656"/>
      <c r="G251" s="656"/>
      <c r="H251" s="656"/>
      <c r="I251" s="656"/>
      <c r="J251" s="656"/>
      <c r="K251" s="656"/>
      <c r="L251" s="656"/>
      <c r="M251" s="656"/>
      <c r="N251" s="656"/>
    </row>
    <row r="252" spans="2:14" x14ac:dyDescent="0.25">
      <c r="B252" s="655"/>
      <c r="C252" s="656"/>
      <c r="D252" s="655"/>
      <c r="E252" s="655"/>
      <c r="F252" s="656"/>
      <c r="G252" s="656"/>
      <c r="H252" s="656"/>
      <c r="I252" s="656"/>
      <c r="J252" s="656"/>
      <c r="K252" s="656"/>
      <c r="L252" s="656"/>
      <c r="M252" s="656"/>
      <c r="N252" s="656"/>
    </row>
    <row r="253" spans="2:14" x14ac:dyDescent="0.25">
      <c r="B253" s="655"/>
      <c r="C253" s="656"/>
      <c r="D253" s="655"/>
      <c r="E253" s="655"/>
      <c r="F253" s="656"/>
      <c r="G253" s="656"/>
      <c r="H253" s="656"/>
      <c r="I253" s="656"/>
      <c r="J253" s="656"/>
      <c r="K253" s="656"/>
      <c r="L253" s="656"/>
      <c r="M253" s="656"/>
      <c r="N253" s="656"/>
    </row>
    <row r="254" spans="2:14" x14ac:dyDescent="0.25">
      <c r="B254" s="655"/>
      <c r="C254" s="656"/>
      <c r="D254" s="655"/>
      <c r="E254" s="655"/>
      <c r="F254" s="656"/>
      <c r="G254" s="656"/>
      <c r="H254" s="656"/>
      <c r="I254" s="656"/>
      <c r="J254" s="656"/>
      <c r="K254" s="656"/>
      <c r="L254" s="656"/>
      <c r="M254" s="656"/>
      <c r="N254" s="656"/>
    </row>
  </sheetData>
  <mergeCells count="57">
    <mergeCell ref="A2:N2"/>
    <mergeCell ref="N4:N5"/>
    <mergeCell ref="M4:M5"/>
    <mergeCell ref="E4:E5"/>
    <mergeCell ref="F4:F5"/>
    <mergeCell ref="C4:C5"/>
    <mergeCell ref="B4:B5"/>
    <mergeCell ref="G4:L4"/>
    <mergeCell ref="D4:D5"/>
    <mergeCell ref="A154:A155"/>
    <mergeCell ref="A4:A5"/>
    <mergeCell ref="D152:D153"/>
    <mergeCell ref="E152:E153"/>
    <mergeCell ref="F152:F153"/>
    <mergeCell ref="A37:A38"/>
    <mergeCell ref="F37:F38"/>
    <mergeCell ref="B37:B38"/>
    <mergeCell ref="C37:C38"/>
    <mergeCell ref="F41:F42"/>
    <mergeCell ref="B12:N12"/>
    <mergeCell ref="G13:K13"/>
    <mergeCell ref="G14:K14"/>
    <mergeCell ref="A152:A153"/>
    <mergeCell ref="B152:B153"/>
    <mergeCell ref="C152:C153"/>
    <mergeCell ref="B151:N151"/>
    <mergeCell ref="G128:K128"/>
    <mergeCell ref="A41:A42"/>
    <mergeCell ref="A59:A60"/>
    <mergeCell ref="B59:B60"/>
    <mergeCell ref="C59:C60"/>
    <mergeCell ref="D41:D42"/>
    <mergeCell ref="E41:E42"/>
    <mergeCell ref="B41:B42"/>
    <mergeCell ref="C41:C42"/>
    <mergeCell ref="D59:D60"/>
    <mergeCell ref="E59:E60"/>
    <mergeCell ref="F59:F60"/>
    <mergeCell ref="B154:B155"/>
    <mergeCell ref="C154:C155"/>
    <mergeCell ref="D154:D155"/>
    <mergeCell ref="E154:E155"/>
    <mergeCell ref="F154:F155"/>
    <mergeCell ref="G15:K15"/>
    <mergeCell ref="A39:A40"/>
    <mergeCell ref="B39:B40"/>
    <mergeCell ref="C39:C40"/>
    <mergeCell ref="D39:D40"/>
    <mergeCell ref="E39:E40"/>
    <mergeCell ref="B21:N21"/>
    <mergeCell ref="D37:D38"/>
    <mergeCell ref="E37:E38"/>
    <mergeCell ref="F39:F40"/>
    <mergeCell ref="B32:N32"/>
    <mergeCell ref="B33:N33"/>
    <mergeCell ref="B36:N36"/>
    <mergeCell ref="I25:K25"/>
  </mergeCells>
  <pageMargins left="0.98425196850393704" right="0.39370078740157483" top="0.98425196850393704" bottom="0.59055118110236227" header="0" footer="0"/>
  <pageSetup paperSize="9" scale="58" firstPageNumber="36" fitToHeight="0" orientation="landscape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2:O49"/>
  <sheetViews>
    <sheetView view="pageBreakPreview" topLeftCell="A10" zoomScale="85" zoomScaleNormal="60" zoomScaleSheetLayoutView="85" zoomScalePageLayoutView="60" workbookViewId="0">
      <selection activeCell="F20" sqref="F20"/>
    </sheetView>
  </sheetViews>
  <sheetFormatPr defaultColWidth="10.28515625" defaultRowHeight="15.75" x14ac:dyDescent="0.25"/>
  <cols>
    <col min="1" max="1" width="4.140625" style="71" customWidth="1"/>
    <col min="2" max="2" width="48.42578125" style="71" customWidth="1"/>
    <col min="3" max="3" width="7.140625" style="71" customWidth="1"/>
    <col min="4" max="4" width="16" style="71" customWidth="1"/>
    <col min="5" max="5" width="15.42578125" style="71" customWidth="1"/>
    <col min="6" max="6" width="19.7109375" style="71" customWidth="1"/>
    <col min="7" max="7" width="12.5703125" style="71" customWidth="1"/>
    <col min="8" max="8" width="12" style="71" customWidth="1"/>
    <col min="9" max="9" width="11.85546875" style="71" customWidth="1"/>
    <col min="10" max="10" width="10.85546875" style="71" customWidth="1"/>
    <col min="11" max="11" width="12.42578125" style="71" customWidth="1"/>
    <col min="12" max="12" width="10.85546875" style="71" customWidth="1"/>
    <col min="13" max="13" width="11.85546875" style="71" customWidth="1"/>
    <col min="14" max="14" width="19.7109375" style="71" customWidth="1"/>
    <col min="15" max="15" width="4.140625" style="71" hidden="1" customWidth="1"/>
    <col min="16" max="16" width="19" style="71" customWidth="1"/>
    <col min="17" max="16384" width="10.28515625" style="71"/>
  </cols>
  <sheetData>
    <row r="2" spans="1:15" ht="18.75" customHeight="1" x14ac:dyDescent="0.25">
      <c r="A2" s="860" t="s">
        <v>194</v>
      </c>
      <c r="B2" s="860"/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180"/>
    </row>
    <row r="3" spans="1:15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427"/>
    </row>
    <row r="4" spans="1:15" ht="35.25" customHeight="1" x14ac:dyDescent="0.25">
      <c r="A4" s="777" t="s">
        <v>55</v>
      </c>
      <c r="B4" s="777" t="s">
        <v>56</v>
      </c>
      <c r="C4" s="777" t="s">
        <v>47</v>
      </c>
      <c r="D4" s="777" t="s">
        <v>57</v>
      </c>
      <c r="E4" s="777" t="s">
        <v>59</v>
      </c>
      <c r="F4" s="777" t="s">
        <v>58</v>
      </c>
      <c r="G4" s="777" t="s">
        <v>122</v>
      </c>
      <c r="H4" s="777"/>
      <c r="I4" s="777"/>
      <c r="J4" s="777"/>
      <c r="K4" s="777"/>
      <c r="L4" s="777"/>
      <c r="M4" s="777" t="s">
        <v>61</v>
      </c>
      <c r="N4" s="777" t="s">
        <v>123</v>
      </c>
      <c r="O4" s="182"/>
    </row>
    <row r="5" spans="1:15" ht="35.25" customHeight="1" x14ac:dyDescent="0.25">
      <c r="A5" s="777"/>
      <c r="B5" s="777"/>
      <c r="C5" s="777"/>
      <c r="D5" s="777"/>
      <c r="E5" s="777"/>
      <c r="F5" s="777"/>
      <c r="G5" s="182" t="s">
        <v>152</v>
      </c>
      <c r="H5" s="182" t="s">
        <v>153</v>
      </c>
      <c r="I5" s="182" t="s">
        <v>154</v>
      </c>
      <c r="J5" s="182" t="s">
        <v>155</v>
      </c>
      <c r="K5" s="182" t="s">
        <v>156</v>
      </c>
      <c r="L5" s="182" t="s">
        <v>60</v>
      </c>
      <c r="M5" s="777"/>
      <c r="N5" s="777"/>
      <c r="O5" s="182"/>
    </row>
    <row r="6" spans="1:15" x14ac:dyDescent="0.25">
      <c r="A6" s="184">
        <v>1</v>
      </c>
      <c r="B6" s="184">
        <v>2</v>
      </c>
      <c r="C6" s="184">
        <v>3</v>
      </c>
      <c r="D6" s="184">
        <v>4</v>
      </c>
      <c r="E6" s="184">
        <v>5</v>
      </c>
      <c r="F6" s="184">
        <v>6</v>
      </c>
      <c r="G6" s="184">
        <v>7</v>
      </c>
      <c r="H6" s="184">
        <v>8</v>
      </c>
      <c r="I6" s="184">
        <v>9</v>
      </c>
      <c r="J6" s="184">
        <v>10</v>
      </c>
      <c r="K6" s="184">
        <v>11</v>
      </c>
      <c r="L6" s="184">
        <v>12</v>
      </c>
      <c r="M6" s="184">
        <v>13</v>
      </c>
      <c r="N6" s="184">
        <v>14</v>
      </c>
      <c r="O6" s="184"/>
    </row>
    <row r="7" spans="1:15" ht="15.75" customHeight="1" x14ac:dyDescent="0.25">
      <c r="A7" s="432"/>
      <c r="B7" s="434" t="s">
        <v>957</v>
      </c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6"/>
      <c r="O7" s="428"/>
    </row>
    <row r="8" spans="1:15" x14ac:dyDescent="0.25">
      <c r="A8" s="437"/>
      <c r="B8" s="365" t="s">
        <v>108</v>
      </c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7"/>
      <c r="O8" s="429"/>
    </row>
    <row r="9" spans="1:15" ht="31.5" x14ac:dyDescent="0.25">
      <c r="A9" s="63">
        <v>1</v>
      </c>
      <c r="B9" s="64" t="s">
        <v>399</v>
      </c>
      <c r="C9" s="65"/>
      <c r="D9" s="66"/>
      <c r="E9" s="67"/>
      <c r="F9" s="63"/>
      <c r="G9" s="68"/>
      <c r="H9" s="68"/>
      <c r="I9" s="68"/>
      <c r="J9" s="68"/>
      <c r="K9" s="68"/>
      <c r="L9" s="69"/>
      <c r="M9" s="66"/>
      <c r="N9" s="66"/>
      <c r="O9" s="70" t="s">
        <v>804</v>
      </c>
    </row>
    <row r="10" spans="1:15" ht="31.5" x14ac:dyDescent="0.25">
      <c r="A10" s="72" t="s">
        <v>403</v>
      </c>
      <c r="B10" s="64" t="s">
        <v>400</v>
      </c>
      <c r="C10" s="73" t="s">
        <v>405</v>
      </c>
      <c r="D10" s="66"/>
      <c r="E10" s="67"/>
      <c r="F10" s="74" t="s">
        <v>5</v>
      </c>
      <c r="G10" s="63">
        <v>0.13900000000000001</v>
      </c>
      <c r="H10" s="63">
        <v>0.14099999999999999</v>
      </c>
      <c r="I10" s="63">
        <v>0.129</v>
      </c>
      <c r="J10" s="63">
        <v>0.126</v>
      </c>
      <c r="K10" s="63">
        <v>0.122</v>
      </c>
      <c r="L10" s="69"/>
      <c r="M10" s="66"/>
      <c r="N10" s="66"/>
      <c r="O10" s="75" t="s">
        <v>805</v>
      </c>
    </row>
    <row r="11" spans="1:15" ht="31.5" x14ac:dyDescent="0.25">
      <c r="A11" s="72" t="s">
        <v>404</v>
      </c>
      <c r="B11" s="64" t="s">
        <v>401</v>
      </c>
      <c r="C11" s="73" t="s">
        <v>405</v>
      </c>
      <c r="D11" s="66"/>
      <c r="E11" s="67"/>
      <c r="F11" s="74" t="s">
        <v>5</v>
      </c>
      <c r="G11" s="63">
        <v>0.112</v>
      </c>
      <c r="H11" s="63">
        <v>0.114</v>
      </c>
      <c r="I11" s="63">
        <v>0.105</v>
      </c>
      <c r="J11" s="63">
        <v>0.10199999999999999</v>
      </c>
      <c r="K11" s="63">
        <v>9.9000000000000005E-2</v>
      </c>
      <c r="L11" s="69"/>
      <c r="M11" s="66"/>
      <c r="N11" s="66"/>
      <c r="O11" s="75" t="s">
        <v>806</v>
      </c>
    </row>
    <row r="12" spans="1:15" ht="100.5" customHeight="1" x14ac:dyDescent="0.25">
      <c r="A12" s="63">
        <v>2</v>
      </c>
      <c r="B12" s="64" t="s">
        <v>402</v>
      </c>
      <c r="C12" s="76" t="s">
        <v>63</v>
      </c>
      <c r="D12" s="77"/>
      <c r="E12" s="78"/>
      <c r="F12" s="74" t="s">
        <v>5</v>
      </c>
      <c r="G12" s="63" t="s">
        <v>340</v>
      </c>
      <c r="H12" s="63" t="s">
        <v>340</v>
      </c>
      <c r="I12" s="63" t="s">
        <v>340</v>
      </c>
      <c r="J12" s="63" t="s">
        <v>340</v>
      </c>
      <c r="K12" s="63" t="s">
        <v>340</v>
      </c>
      <c r="L12" s="79"/>
      <c r="M12" s="77"/>
      <c r="N12" s="77"/>
      <c r="O12" s="70" t="s">
        <v>803</v>
      </c>
    </row>
    <row r="13" spans="1:15" ht="35.25" customHeight="1" x14ac:dyDescent="0.25">
      <c r="A13" s="74">
        <v>3</v>
      </c>
      <c r="B13" s="64" t="s">
        <v>406</v>
      </c>
      <c r="C13" s="76" t="s">
        <v>63</v>
      </c>
      <c r="D13" s="77"/>
      <c r="E13" s="78"/>
      <c r="F13" s="74" t="s">
        <v>409</v>
      </c>
      <c r="G13" s="63">
        <v>2</v>
      </c>
      <c r="H13" s="63">
        <v>2.1</v>
      </c>
      <c r="I13" s="63">
        <v>3.8</v>
      </c>
      <c r="J13" s="63">
        <v>4</v>
      </c>
      <c r="K13" s="63">
        <v>4.3</v>
      </c>
      <c r="L13" s="77"/>
      <c r="M13" s="77"/>
      <c r="N13" s="77"/>
      <c r="O13" s="80" t="s">
        <v>803</v>
      </c>
    </row>
    <row r="14" spans="1:15" ht="35.25" customHeight="1" x14ac:dyDescent="0.25">
      <c r="A14" s="74">
        <v>4</v>
      </c>
      <c r="B14" s="64" t="s">
        <v>407</v>
      </c>
      <c r="C14" s="81" t="s">
        <v>63</v>
      </c>
      <c r="D14" s="82"/>
      <c r="E14" s="83"/>
      <c r="F14" s="74" t="s">
        <v>410</v>
      </c>
      <c r="G14" s="63">
        <v>45.3</v>
      </c>
      <c r="H14" s="63">
        <v>52.2</v>
      </c>
      <c r="I14" s="63">
        <v>57</v>
      </c>
      <c r="J14" s="63">
        <v>61</v>
      </c>
      <c r="K14" s="63">
        <v>65</v>
      </c>
      <c r="L14" s="77"/>
      <c r="M14" s="77"/>
      <c r="N14" s="77"/>
      <c r="O14" s="80" t="s">
        <v>803</v>
      </c>
    </row>
    <row r="15" spans="1:15" ht="85.5" customHeight="1" x14ac:dyDescent="0.25">
      <c r="A15" s="74">
        <v>5</v>
      </c>
      <c r="B15" s="64" t="s">
        <v>408</v>
      </c>
      <c r="C15" s="81" t="s">
        <v>63</v>
      </c>
      <c r="D15" s="82"/>
      <c r="E15" s="83"/>
      <c r="F15" s="74" t="s">
        <v>409</v>
      </c>
      <c r="G15" s="63">
        <v>2.4</v>
      </c>
      <c r="H15" s="63">
        <v>3</v>
      </c>
      <c r="I15" s="63">
        <v>3.6</v>
      </c>
      <c r="J15" s="63">
        <v>4</v>
      </c>
      <c r="K15" s="63">
        <v>5</v>
      </c>
      <c r="L15" s="77"/>
      <c r="M15" s="77"/>
      <c r="N15" s="77"/>
      <c r="O15" s="80" t="s">
        <v>803</v>
      </c>
    </row>
    <row r="16" spans="1:15" ht="35.25" customHeight="1" x14ac:dyDescent="0.25">
      <c r="A16" s="74">
        <v>6</v>
      </c>
      <c r="B16" s="64" t="s">
        <v>411</v>
      </c>
      <c r="C16" s="81" t="s">
        <v>63</v>
      </c>
      <c r="D16" s="82"/>
      <c r="E16" s="83"/>
      <c r="F16" s="74" t="s">
        <v>5</v>
      </c>
      <c r="G16" s="70" t="s">
        <v>67</v>
      </c>
      <c r="H16" s="70" t="s">
        <v>67</v>
      </c>
      <c r="I16" s="70" t="s">
        <v>67</v>
      </c>
      <c r="J16" s="70" t="s">
        <v>67</v>
      </c>
      <c r="K16" s="70" t="s">
        <v>67</v>
      </c>
      <c r="L16" s="84"/>
      <c r="M16" s="85"/>
      <c r="N16" s="86"/>
      <c r="O16" s="80" t="s">
        <v>803</v>
      </c>
    </row>
    <row r="17" spans="1:15" ht="54.75" customHeight="1" x14ac:dyDescent="0.25">
      <c r="A17" s="74">
        <v>7</v>
      </c>
      <c r="B17" s="64" t="s">
        <v>412</v>
      </c>
      <c r="C17" s="81" t="s">
        <v>63</v>
      </c>
      <c r="D17" s="82"/>
      <c r="E17" s="83"/>
      <c r="F17" s="74" t="s">
        <v>5</v>
      </c>
      <c r="G17" s="70" t="s">
        <v>67</v>
      </c>
      <c r="H17" s="70" t="s">
        <v>67</v>
      </c>
      <c r="I17" s="70" t="s">
        <v>67</v>
      </c>
      <c r="J17" s="70" t="s">
        <v>67</v>
      </c>
      <c r="K17" s="70" t="s">
        <v>67</v>
      </c>
      <c r="L17" s="84"/>
      <c r="M17" s="85"/>
      <c r="N17" s="86"/>
      <c r="O17" s="80" t="s">
        <v>803</v>
      </c>
    </row>
    <row r="18" spans="1:15" ht="54.75" customHeight="1" x14ac:dyDescent="0.25">
      <c r="A18" s="74">
        <v>8</v>
      </c>
      <c r="B18" s="64" t="s">
        <v>436</v>
      </c>
      <c r="C18" s="81" t="s">
        <v>63</v>
      </c>
      <c r="D18" s="82"/>
      <c r="E18" s="83"/>
      <c r="F18" s="74" t="s">
        <v>5</v>
      </c>
      <c r="G18" s="63">
        <v>101</v>
      </c>
      <c r="H18" s="63">
        <v>101</v>
      </c>
      <c r="I18" s="63">
        <v>101</v>
      </c>
      <c r="J18" s="63">
        <v>101</v>
      </c>
      <c r="K18" s="63">
        <v>101</v>
      </c>
      <c r="L18" s="84"/>
      <c r="M18" s="85"/>
      <c r="N18" s="86"/>
      <c r="O18" s="80" t="s">
        <v>803</v>
      </c>
    </row>
    <row r="19" spans="1:15" ht="67.5" customHeight="1" x14ac:dyDescent="0.25">
      <c r="A19" s="74">
        <v>9</v>
      </c>
      <c r="B19" s="64" t="s">
        <v>413</v>
      </c>
      <c r="C19" s="81" t="s">
        <v>130</v>
      </c>
      <c r="D19" s="82"/>
      <c r="E19" s="83"/>
      <c r="F19" s="74" t="s">
        <v>5</v>
      </c>
      <c r="G19" s="63">
        <v>432.6</v>
      </c>
      <c r="H19" s="63">
        <v>433.7</v>
      </c>
      <c r="I19" s="63">
        <v>434.2</v>
      </c>
      <c r="J19" s="63">
        <v>434.7</v>
      </c>
      <c r="K19" s="63">
        <v>435.2</v>
      </c>
      <c r="L19" s="84"/>
      <c r="M19" s="85"/>
      <c r="N19" s="86"/>
      <c r="O19" s="80" t="s">
        <v>803</v>
      </c>
    </row>
    <row r="20" spans="1:15" ht="80.25" customHeight="1" x14ac:dyDescent="0.25">
      <c r="A20" s="74">
        <v>10</v>
      </c>
      <c r="B20" s="64" t="s">
        <v>414</v>
      </c>
      <c r="C20" s="81" t="s">
        <v>130</v>
      </c>
      <c r="D20" s="82"/>
      <c r="E20" s="83"/>
      <c r="F20" s="74" t="s">
        <v>5</v>
      </c>
      <c r="G20" s="63">
        <v>8.9999999999999993E-3</v>
      </c>
      <c r="H20" s="63">
        <v>8.5000000000000006E-3</v>
      </c>
      <c r="I20" s="63">
        <v>8.0000000000000002E-3</v>
      </c>
      <c r="J20" s="63">
        <v>7.4999999999999997E-3</v>
      </c>
      <c r="K20" s="63">
        <v>7.0000000000000001E-3</v>
      </c>
      <c r="L20" s="84"/>
      <c r="M20" s="85"/>
      <c r="N20" s="86"/>
      <c r="O20" s="80" t="s">
        <v>803</v>
      </c>
    </row>
    <row r="21" spans="1:15" x14ac:dyDescent="0.25">
      <c r="A21" s="438"/>
      <c r="B21" s="440" t="s">
        <v>62</v>
      </c>
      <c r="C21" s="441"/>
      <c r="D21" s="441"/>
      <c r="E21" s="441"/>
      <c r="F21" s="441"/>
      <c r="G21" s="441"/>
      <c r="H21" s="441"/>
      <c r="I21" s="441"/>
      <c r="J21" s="441"/>
      <c r="K21" s="441"/>
      <c r="L21" s="441"/>
      <c r="M21" s="441"/>
      <c r="N21" s="442"/>
      <c r="O21" s="430"/>
    </row>
    <row r="22" spans="1:15" ht="162" customHeight="1" x14ac:dyDescent="0.25">
      <c r="A22" s="102">
        <v>1</v>
      </c>
      <c r="B22" s="60" t="s">
        <v>494</v>
      </c>
      <c r="C22" s="99" t="s">
        <v>43</v>
      </c>
      <c r="D22" s="70" t="s">
        <v>437</v>
      </c>
      <c r="E22" s="101" t="s">
        <v>293</v>
      </c>
      <c r="F22" s="99" t="s">
        <v>422</v>
      </c>
      <c r="G22" s="102">
        <v>3000</v>
      </c>
      <c r="H22" s="102"/>
      <c r="I22" s="102"/>
      <c r="J22" s="102"/>
      <c r="K22" s="102"/>
      <c r="L22" s="103">
        <f t="shared" ref="L22:L27" si="0">SUM(G22:K22)</f>
        <v>3000</v>
      </c>
      <c r="M22" s="103" t="s">
        <v>54</v>
      </c>
      <c r="N22" s="102"/>
      <c r="O22" s="102"/>
    </row>
    <row r="23" spans="1:15" ht="83.25" customHeight="1" x14ac:dyDescent="0.25">
      <c r="A23" s="102">
        <v>2</v>
      </c>
      <c r="B23" s="60" t="s">
        <v>495</v>
      </c>
      <c r="C23" s="99" t="s">
        <v>43</v>
      </c>
      <c r="D23" s="61" t="s">
        <v>437</v>
      </c>
      <c r="E23" s="104" t="s">
        <v>293</v>
      </c>
      <c r="F23" s="99" t="s">
        <v>422</v>
      </c>
      <c r="G23" s="104">
        <v>200</v>
      </c>
      <c r="H23" s="102"/>
      <c r="I23" s="102"/>
      <c r="J23" s="102"/>
      <c r="K23" s="102"/>
      <c r="L23" s="103">
        <f t="shared" si="0"/>
        <v>200</v>
      </c>
      <c r="M23" s="103" t="s">
        <v>54</v>
      </c>
      <c r="N23" s="102"/>
      <c r="O23" s="102"/>
    </row>
    <row r="24" spans="1:15" ht="35.25" customHeight="1" x14ac:dyDescent="0.25">
      <c r="A24" s="102">
        <v>3</v>
      </c>
      <c r="B24" s="60" t="s">
        <v>496</v>
      </c>
      <c r="C24" s="99" t="s">
        <v>43</v>
      </c>
      <c r="D24" s="70" t="s">
        <v>437</v>
      </c>
      <c r="E24" s="101" t="s">
        <v>293</v>
      </c>
      <c r="F24" s="99" t="s">
        <v>422</v>
      </c>
      <c r="G24" s="102">
        <v>5</v>
      </c>
      <c r="H24" s="102"/>
      <c r="I24" s="102"/>
      <c r="J24" s="102"/>
      <c r="K24" s="102"/>
      <c r="L24" s="103">
        <f t="shared" si="0"/>
        <v>5</v>
      </c>
      <c r="M24" s="103" t="s">
        <v>54</v>
      </c>
      <c r="N24" s="102"/>
      <c r="O24" s="102"/>
    </row>
    <row r="25" spans="1:15" ht="115.5" customHeight="1" x14ac:dyDescent="0.25">
      <c r="A25" s="105">
        <v>4</v>
      </c>
      <c r="B25" s="60" t="s">
        <v>497</v>
      </c>
      <c r="C25" s="99" t="s">
        <v>43</v>
      </c>
      <c r="D25" s="70" t="s">
        <v>437</v>
      </c>
      <c r="E25" s="102" t="s">
        <v>293</v>
      </c>
      <c r="F25" s="99" t="s">
        <v>422</v>
      </c>
      <c r="G25" s="102">
        <v>13.5</v>
      </c>
      <c r="H25" s="102"/>
      <c r="I25" s="102"/>
      <c r="J25" s="102"/>
      <c r="K25" s="102"/>
      <c r="L25" s="103">
        <f t="shared" si="0"/>
        <v>13.5</v>
      </c>
      <c r="M25" s="103" t="s">
        <v>54</v>
      </c>
      <c r="N25" s="102"/>
      <c r="O25" s="105"/>
    </row>
    <row r="26" spans="1:15" ht="164.25" customHeight="1" x14ac:dyDescent="0.25">
      <c r="A26" s="105">
        <v>5</v>
      </c>
      <c r="B26" s="60" t="s">
        <v>498</v>
      </c>
      <c r="C26" s="99" t="s">
        <v>43</v>
      </c>
      <c r="D26" s="61" t="s">
        <v>437</v>
      </c>
      <c r="E26" s="102" t="s">
        <v>167</v>
      </c>
      <c r="F26" s="99" t="s">
        <v>424</v>
      </c>
      <c r="G26" s="102">
        <v>10</v>
      </c>
      <c r="H26" s="102">
        <v>10</v>
      </c>
      <c r="I26" s="102">
        <v>10</v>
      </c>
      <c r="J26" s="102">
        <v>0</v>
      </c>
      <c r="K26" s="102">
        <v>0</v>
      </c>
      <c r="L26" s="103">
        <f t="shared" si="0"/>
        <v>30</v>
      </c>
      <c r="M26" s="103" t="s">
        <v>54</v>
      </c>
      <c r="N26" s="102"/>
      <c r="O26" s="105"/>
    </row>
    <row r="27" spans="1:15" ht="69" customHeight="1" x14ac:dyDescent="0.25">
      <c r="A27" s="106">
        <v>6</v>
      </c>
      <c r="B27" s="60" t="s">
        <v>423</v>
      </c>
      <c r="C27" s="99" t="s">
        <v>43</v>
      </c>
      <c r="D27" s="61" t="s">
        <v>437</v>
      </c>
      <c r="E27" s="102" t="s">
        <v>293</v>
      </c>
      <c r="F27" s="99" t="s">
        <v>422</v>
      </c>
      <c r="G27" s="102">
        <v>1</v>
      </c>
      <c r="H27" s="102"/>
      <c r="I27" s="102"/>
      <c r="J27" s="102"/>
      <c r="K27" s="102"/>
      <c r="L27" s="103">
        <f t="shared" si="0"/>
        <v>1</v>
      </c>
      <c r="M27" s="103" t="s">
        <v>54</v>
      </c>
      <c r="N27" s="102"/>
      <c r="O27" s="106"/>
    </row>
    <row r="28" spans="1:15" ht="31.5" x14ac:dyDescent="0.25">
      <c r="A28" s="106">
        <v>7</v>
      </c>
      <c r="B28" s="60" t="s">
        <v>425</v>
      </c>
      <c r="C28" s="99" t="s">
        <v>43</v>
      </c>
      <c r="D28" s="61" t="s">
        <v>437</v>
      </c>
      <c r="E28" s="101" t="s">
        <v>336</v>
      </c>
      <c r="F28" s="101" t="s">
        <v>5</v>
      </c>
      <c r="G28" s="102">
        <v>736.4</v>
      </c>
      <c r="H28" s="102">
        <v>725.2</v>
      </c>
      <c r="I28" s="102">
        <v>728.8</v>
      </c>
      <c r="J28" s="102">
        <v>734.4</v>
      </c>
      <c r="K28" s="102">
        <v>772.8</v>
      </c>
      <c r="L28" s="103">
        <f>J28+I28+H28+G28+K28</f>
        <v>3697.5999999999995</v>
      </c>
      <c r="M28" s="103" t="s">
        <v>66</v>
      </c>
      <c r="N28" s="101">
        <v>254005000</v>
      </c>
      <c r="O28" s="106"/>
    </row>
    <row r="29" spans="1:15" ht="31.5" x14ac:dyDescent="0.25">
      <c r="A29" s="106">
        <v>8</v>
      </c>
      <c r="B29" s="60" t="s">
        <v>426</v>
      </c>
      <c r="C29" s="99" t="s">
        <v>43</v>
      </c>
      <c r="D29" s="61" t="s">
        <v>437</v>
      </c>
      <c r="E29" s="101" t="s">
        <v>336</v>
      </c>
      <c r="F29" s="101" t="s">
        <v>5</v>
      </c>
      <c r="G29" s="102">
        <v>9.5</v>
      </c>
      <c r="H29" s="102">
        <v>12.1</v>
      </c>
      <c r="I29" s="102">
        <v>12.1</v>
      </c>
      <c r="J29" s="102">
        <v>12.2</v>
      </c>
      <c r="K29" s="102">
        <v>12.8</v>
      </c>
      <c r="L29" s="103">
        <f>J29+I29+H29+G29+K29</f>
        <v>58.7</v>
      </c>
      <c r="M29" s="103" t="s">
        <v>66</v>
      </c>
      <c r="N29" s="101">
        <v>254005000</v>
      </c>
      <c r="O29" s="106"/>
    </row>
    <row r="30" spans="1:15" ht="51.75" customHeight="1" x14ac:dyDescent="0.25">
      <c r="A30" s="106">
        <v>9</v>
      </c>
      <c r="B30" s="60" t="s">
        <v>873</v>
      </c>
      <c r="C30" s="99" t="s">
        <v>43</v>
      </c>
      <c r="D30" s="61" t="s">
        <v>437</v>
      </c>
      <c r="E30" s="101" t="s">
        <v>427</v>
      </c>
      <c r="F30" s="101" t="s">
        <v>5</v>
      </c>
      <c r="G30" s="102">
        <v>25.588999999999999</v>
      </c>
      <c r="H30" s="102">
        <v>136</v>
      </c>
      <c r="I30" s="102">
        <v>126</v>
      </c>
      <c r="J30" s="102">
        <v>0</v>
      </c>
      <c r="K30" s="102">
        <v>0</v>
      </c>
      <c r="L30" s="114">
        <f>J30+I30+H30+G30+K30</f>
        <v>287.589</v>
      </c>
      <c r="M30" s="103" t="s">
        <v>66</v>
      </c>
      <c r="N30" s="99" t="s">
        <v>831</v>
      </c>
      <c r="O30" s="106"/>
    </row>
    <row r="31" spans="1:15" ht="97.5" customHeight="1" x14ac:dyDescent="0.25">
      <c r="A31" s="107">
        <v>10</v>
      </c>
      <c r="B31" s="108" t="s">
        <v>872</v>
      </c>
      <c r="C31" s="149" t="s">
        <v>21</v>
      </c>
      <c r="D31" s="109" t="s">
        <v>20</v>
      </c>
      <c r="E31" s="70" t="s">
        <v>711</v>
      </c>
      <c r="F31" s="63" t="s">
        <v>871</v>
      </c>
      <c r="G31" s="110"/>
      <c r="H31" s="110"/>
      <c r="I31" s="111" t="s">
        <v>2</v>
      </c>
      <c r="J31" s="112"/>
      <c r="K31" s="112"/>
      <c r="L31" s="112"/>
      <c r="M31" s="112"/>
      <c r="N31" s="113"/>
    </row>
    <row r="32" spans="1:15" ht="29.25" customHeight="1" x14ac:dyDescent="0.25">
      <c r="A32" s="445"/>
      <c r="B32" s="17" t="s">
        <v>29</v>
      </c>
      <c r="C32" s="450" t="s">
        <v>43</v>
      </c>
      <c r="D32" s="19"/>
      <c r="E32" s="19"/>
      <c r="F32" s="19"/>
      <c r="G32" s="446">
        <f>G34+G35+G36</f>
        <v>4000.989</v>
      </c>
      <c r="H32" s="446">
        <f>H34+H35+H36</f>
        <v>883.30000000000007</v>
      </c>
      <c r="I32" s="446">
        <f>I34+I35+I36</f>
        <v>876.9</v>
      </c>
      <c r="J32" s="446">
        <f>J34+J35+J36</f>
        <v>746.6</v>
      </c>
      <c r="K32" s="446">
        <f>K34+K35+K36</f>
        <v>785.59999999999991</v>
      </c>
      <c r="L32" s="447">
        <f>G32+H32+I32+J32+K32</f>
        <v>7293.3889999999992</v>
      </c>
      <c r="M32" s="448"/>
      <c r="N32" s="449"/>
      <c r="O32" s="97"/>
    </row>
    <row r="33" spans="1:15" x14ac:dyDescent="0.25">
      <c r="A33" s="443"/>
      <c r="B33" s="16" t="s">
        <v>51</v>
      </c>
      <c r="C33" s="16"/>
      <c r="D33" s="16"/>
      <c r="E33" s="16"/>
      <c r="F33" s="16"/>
      <c r="G33" s="49"/>
      <c r="H33" s="49"/>
      <c r="I33" s="49"/>
      <c r="J33" s="49"/>
      <c r="K33" s="49"/>
      <c r="L33" s="59"/>
      <c r="M33" s="16"/>
      <c r="N33" s="16"/>
      <c r="O33" s="428"/>
    </row>
    <row r="34" spans="1:15" ht="29.25" customHeight="1" x14ac:dyDescent="0.25">
      <c r="A34" s="444"/>
      <c r="B34" s="13" t="s">
        <v>13</v>
      </c>
      <c r="C34" s="14" t="s">
        <v>43</v>
      </c>
      <c r="D34" s="15"/>
      <c r="E34" s="15"/>
      <c r="F34" s="15"/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3">
        <f>G34+H34+I34+J34+K34</f>
        <v>0</v>
      </c>
      <c r="M34" s="16"/>
      <c r="N34" s="16"/>
      <c r="O34" s="430"/>
    </row>
    <row r="35" spans="1:15" ht="29.25" customHeight="1" x14ac:dyDescent="0.25">
      <c r="A35" s="444"/>
      <c r="B35" s="13" t="s">
        <v>52</v>
      </c>
      <c r="C35" s="14" t="s">
        <v>43</v>
      </c>
      <c r="D35" s="15"/>
      <c r="E35" s="15"/>
      <c r="F35" s="15"/>
      <c r="G35" s="46">
        <f>G30+G29+G28</f>
        <v>771.48900000000003</v>
      </c>
      <c r="H35" s="46">
        <f>H30+H29+H28</f>
        <v>873.30000000000007</v>
      </c>
      <c r="I35" s="46">
        <f>I30+I29+I28</f>
        <v>866.9</v>
      </c>
      <c r="J35" s="46">
        <f>J30+J29+J28</f>
        <v>746.6</v>
      </c>
      <c r="K35" s="46">
        <f>K30+K29+K28</f>
        <v>785.59999999999991</v>
      </c>
      <c r="L35" s="43">
        <f>G35+H35+I35+J35+K35</f>
        <v>4043.8890000000001</v>
      </c>
      <c r="M35" s="16"/>
      <c r="N35" s="16"/>
      <c r="O35" s="430"/>
    </row>
    <row r="36" spans="1:15" ht="29.25" customHeight="1" x14ac:dyDescent="0.25">
      <c r="A36" s="444"/>
      <c r="B36" s="13" t="s">
        <v>53</v>
      </c>
      <c r="C36" s="14" t="s">
        <v>43</v>
      </c>
      <c r="D36" s="15"/>
      <c r="E36" s="15"/>
      <c r="F36" s="15"/>
      <c r="G36" s="48">
        <f>G27+G26+G25+G24+G23+G22</f>
        <v>3229.5</v>
      </c>
      <c r="H36" s="48">
        <f>H27+H26+H25+H24+H23+H22</f>
        <v>10</v>
      </c>
      <c r="I36" s="48">
        <f>I27+I26+I25+I24+I23+I22</f>
        <v>10</v>
      </c>
      <c r="J36" s="48">
        <f>J27+J26+J25+J24+J23+J22</f>
        <v>0</v>
      </c>
      <c r="K36" s="48">
        <f>K27+K26+K25+K24+K23+K22</f>
        <v>0</v>
      </c>
      <c r="L36" s="43">
        <f>G36+H36+I36+J36+K36</f>
        <v>3249.5</v>
      </c>
      <c r="M36" s="16"/>
      <c r="N36" s="16"/>
      <c r="O36" s="430"/>
    </row>
    <row r="37" spans="1:15" x14ac:dyDescent="0.25">
      <c r="A37" s="433"/>
      <c r="B37" s="377" t="s">
        <v>621</v>
      </c>
      <c r="C37" s="378"/>
      <c r="D37" s="378"/>
      <c r="E37" s="378"/>
      <c r="F37" s="378"/>
      <c r="G37" s="378"/>
      <c r="H37" s="378"/>
      <c r="I37" s="378"/>
      <c r="J37" s="378"/>
      <c r="K37" s="378"/>
      <c r="L37" s="378"/>
      <c r="M37" s="378"/>
      <c r="N37" s="379"/>
      <c r="O37" s="430"/>
    </row>
    <row r="38" spans="1:15" x14ac:dyDescent="0.25">
      <c r="A38" s="437"/>
      <c r="B38" s="365" t="s">
        <v>108</v>
      </c>
      <c r="C38" s="366"/>
      <c r="D38" s="366"/>
      <c r="E38" s="366"/>
      <c r="F38" s="366"/>
      <c r="G38" s="366"/>
      <c r="H38" s="366"/>
      <c r="I38" s="366"/>
      <c r="J38" s="366"/>
      <c r="K38" s="366"/>
      <c r="L38" s="366"/>
      <c r="M38" s="366"/>
      <c r="N38" s="367"/>
      <c r="O38" s="428"/>
    </row>
    <row r="39" spans="1:15" s="92" customFormat="1" ht="47.25" x14ac:dyDescent="0.25">
      <c r="A39" s="63">
        <v>1</v>
      </c>
      <c r="B39" s="87" t="s">
        <v>692</v>
      </c>
      <c r="C39" s="76" t="s">
        <v>63</v>
      </c>
      <c r="D39" s="88"/>
      <c r="E39" s="89"/>
      <c r="F39" s="74" t="s">
        <v>417</v>
      </c>
      <c r="G39" s="63">
        <v>4.5</v>
      </c>
      <c r="H39" s="63">
        <v>3.5</v>
      </c>
      <c r="I39" s="63">
        <v>1.3</v>
      </c>
      <c r="J39" s="63">
        <v>2</v>
      </c>
      <c r="K39" s="63">
        <v>2</v>
      </c>
      <c r="L39" s="90"/>
      <c r="M39" s="91"/>
      <c r="N39" s="91"/>
      <c r="O39" s="70" t="s">
        <v>803</v>
      </c>
    </row>
    <row r="40" spans="1:15" ht="31.5" x14ac:dyDescent="0.25">
      <c r="A40" s="63">
        <v>2</v>
      </c>
      <c r="B40" s="87" t="s">
        <v>415</v>
      </c>
      <c r="C40" s="93" t="s">
        <v>63</v>
      </c>
      <c r="D40" s="61"/>
      <c r="E40" s="80"/>
      <c r="F40" s="63" t="s">
        <v>418</v>
      </c>
      <c r="G40" s="94">
        <v>74</v>
      </c>
      <c r="H40" s="94">
        <v>75</v>
      </c>
      <c r="I40" s="94">
        <v>77</v>
      </c>
      <c r="J40" s="94">
        <v>80</v>
      </c>
      <c r="K40" s="94">
        <v>82</v>
      </c>
      <c r="L40" s="95"/>
      <c r="M40" s="96"/>
      <c r="N40" s="96"/>
      <c r="O40" s="70" t="s">
        <v>803</v>
      </c>
    </row>
    <row r="41" spans="1:15" ht="52.5" customHeight="1" x14ac:dyDescent="0.25">
      <c r="A41" s="63">
        <v>3</v>
      </c>
      <c r="B41" s="87" t="s">
        <v>416</v>
      </c>
      <c r="C41" s="93" t="s">
        <v>63</v>
      </c>
      <c r="D41" s="61"/>
      <c r="E41" s="80"/>
      <c r="F41" s="63" t="s">
        <v>418</v>
      </c>
      <c r="G41" s="63">
        <v>11</v>
      </c>
      <c r="H41" s="63">
        <v>15</v>
      </c>
      <c r="I41" s="63">
        <v>16</v>
      </c>
      <c r="J41" s="63">
        <v>18</v>
      </c>
      <c r="K41" s="63">
        <v>19</v>
      </c>
      <c r="L41" s="95"/>
      <c r="M41" s="96"/>
      <c r="N41" s="96"/>
      <c r="O41" s="70" t="s">
        <v>803</v>
      </c>
    </row>
    <row r="42" spans="1:15" x14ac:dyDescent="0.25">
      <c r="A42" s="439"/>
      <c r="B42" s="440" t="s">
        <v>62</v>
      </c>
      <c r="C42" s="441"/>
      <c r="D42" s="441"/>
      <c r="E42" s="441"/>
      <c r="F42" s="441"/>
      <c r="G42" s="441"/>
      <c r="H42" s="441"/>
      <c r="I42" s="441"/>
      <c r="J42" s="441"/>
      <c r="K42" s="441"/>
      <c r="L42" s="441"/>
      <c r="M42" s="441"/>
      <c r="N42" s="442"/>
      <c r="O42" s="431"/>
    </row>
    <row r="43" spans="1:15" ht="37.5" customHeight="1" x14ac:dyDescent="0.25">
      <c r="A43" s="97">
        <v>1</v>
      </c>
      <c r="B43" s="98" t="s">
        <v>454</v>
      </c>
      <c r="C43" s="75" t="s">
        <v>130</v>
      </c>
      <c r="D43" s="61" t="s">
        <v>20</v>
      </c>
      <c r="E43" s="70" t="s">
        <v>167</v>
      </c>
      <c r="F43" s="70" t="s">
        <v>455</v>
      </c>
      <c r="G43" s="767" t="s">
        <v>41</v>
      </c>
      <c r="H43" s="768"/>
      <c r="I43" s="768"/>
      <c r="J43" s="768"/>
      <c r="K43" s="769"/>
      <c r="L43" s="99" t="s">
        <v>66</v>
      </c>
      <c r="M43" s="99"/>
      <c r="N43" s="100"/>
      <c r="O43" s="97"/>
    </row>
    <row r="44" spans="1:15" ht="31.5" x14ac:dyDescent="0.25">
      <c r="A44" s="97">
        <v>2</v>
      </c>
      <c r="B44" s="60" t="s">
        <v>456</v>
      </c>
      <c r="C44" s="99" t="s">
        <v>130</v>
      </c>
      <c r="D44" s="101" t="s">
        <v>20</v>
      </c>
      <c r="E44" s="99" t="s">
        <v>167</v>
      </c>
      <c r="F44" s="99" t="s">
        <v>418</v>
      </c>
      <c r="G44" s="101">
        <v>3592.8</v>
      </c>
      <c r="H44" s="101">
        <v>3641.3</v>
      </c>
      <c r="I44" s="101">
        <v>3738.4</v>
      </c>
      <c r="J44" s="101">
        <v>3884.7</v>
      </c>
      <c r="K44" s="101">
        <v>3981.2</v>
      </c>
      <c r="L44" s="101"/>
      <c r="M44" s="101"/>
      <c r="N44" s="101"/>
      <c r="O44" s="97"/>
    </row>
    <row r="45" spans="1:15" ht="30" customHeight="1" x14ac:dyDescent="0.25">
      <c r="A45" s="19"/>
      <c r="B45" s="17" t="s">
        <v>26</v>
      </c>
      <c r="C45" s="18" t="s">
        <v>43</v>
      </c>
      <c r="D45" s="19"/>
      <c r="E45" s="19"/>
      <c r="F45" s="19"/>
      <c r="G45" s="47">
        <f>G49+G48+G47</f>
        <v>4000.989</v>
      </c>
      <c r="H45" s="47">
        <f>H49+H48+H47</f>
        <v>883.30000000000007</v>
      </c>
      <c r="I45" s="47">
        <f>I49+I48+I47</f>
        <v>876.9</v>
      </c>
      <c r="J45" s="47">
        <f>J49+J48+J47</f>
        <v>746.6</v>
      </c>
      <c r="K45" s="47">
        <f>K49+K48+K47</f>
        <v>785.59999999999991</v>
      </c>
      <c r="L45" s="20">
        <f>G45+H45+I45+J45+K45</f>
        <v>7293.3889999999992</v>
      </c>
      <c r="M45" s="19"/>
      <c r="N45" s="19"/>
      <c r="O45" s="141"/>
    </row>
    <row r="46" spans="1:15" x14ac:dyDescent="0.25">
      <c r="A46" s="12"/>
      <c r="B46" s="451" t="s">
        <v>51</v>
      </c>
      <c r="C46" s="7"/>
      <c r="D46" s="12"/>
      <c r="E46" s="12"/>
      <c r="F46" s="12"/>
      <c r="G46" s="452"/>
      <c r="H46" s="453"/>
      <c r="I46" s="453"/>
      <c r="J46" s="453"/>
      <c r="K46" s="453"/>
      <c r="L46" s="43"/>
      <c r="M46" s="12"/>
      <c r="N46" s="12"/>
      <c r="O46" s="141"/>
    </row>
    <row r="47" spans="1:15" ht="30" customHeight="1" x14ac:dyDescent="0.25">
      <c r="A47" s="12"/>
      <c r="B47" s="451" t="s">
        <v>13</v>
      </c>
      <c r="C47" s="7" t="s">
        <v>43</v>
      </c>
      <c r="D47" s="12"/>
      <c r="E47" s="12"/>
      <c r="F47" s="12"/>
      <c r="G47" s="44">
        <f t="shared" ref="G47:K48" si="1">G34</f>
        <v>0</v>
      </c>
      <c r="H47" s="44">
        <f t="shared" si="1"/>
        <v>0</v>
      </c>
      <c r="I47" s="44">
        <f t="shared" si="1"/>
        <v>0</v>
      </c>
      <c r="J47" s="44">
        <f t="shared" si="1"/>
        <v>0</v>
      </c>
      <c r="K47" s="44">
        <f t="shared" si="1"/>
        <v>0</v>
      </c>
      <c r="L47" s="43">
        <f>G47+H47+I47+J47+K47</f>
        <v>0</v>
      </c>
      <c r="M47" s="12"/>
      <c r="N47" s="12"/>
      <c r="O47" s="141"/>
    </row>
    <row r="48" spans="1:15" ht="30" customHeight="1" x14ac:dyDescent="0.25">
      <c r="A48" s="12"/>
      <c r="B48" s="451" t="s">
        <v>52</v>
      </c>
      <c r="C48" s="7" t="s">
        <v>43</v>
      </c>
      <c r="D48" s="12"/>
      <c r="E48" s="12"/>
      <c r="F48" s="12"/>
      <c r="G48" s="44">
        <f t="shared" si="1"/>
        <v>771.48900000000003</v>
      </c>
      <c r="H48" s="44">
        <f t="shared" si="1"/>
        <v>873.30000000000007</v>
      </c>
      <c r="I48" s="44">
        <f t="shared" si="1"/>
        <v>866.9</v>
      </c>
      <c r="J48" s="44">
        <f t="shared" si="1"/>
        <v>746.6</v>
      </c>
      <c r="K48" s="44">
        <f t="shared" si="1"/>
        <v>785.59999999999991</v>
      </c>
      <c r="L48" s="43">
        <f>G48+H48+I48+J48+K48</f>
        <v>4043.8890000000001</v>
      </c>
      <c r="M48" s="12"/>
      <c r="N48" s="12"/>
      <c r="O48" s="141"/>
    </row>
    <row r="49" spans="1:15" ht="30" customHeight="1" x14ac:dyDescent="0.25">
      <c r="A49" s="12"/>
      <c r="B49" s="451" t="s">
        <v>53</v>
      </c>
      <c r="C49" s="7" t="s">
        <v>43</v>
      </c>
      <c r="D49" s="12"/>
      <c r="E49" s="12"/>
      <c r="F49" s="12"/>
      <c r="G49" s="44">
        <f>G36</f>
        <v>3229.5</v>
      </c>
      <c r="H49" s="44">
        <f>H36</f>
        <v>10</v>
      </c>
      <c r="I49" s="44">
        <f>I36</f>
        <v>10</v>
      </c>
      <c r="J49" s="44">
        <f>J36</f>
        <v>0</v>
      </c>
      <c r="K49" s="44">
        <f>K36</f>
        <v>0</v>
      </c>
      <c r="L49" s="43">
        <f>G49+H49+I49+J49+K49</f>
        <v>3249.5</v>
      </c>
      <c r="M49" s="12"/>
      <c r="N49" s="12"/>
      <c r="O49" s="141"/>
    </row>
  </sheetData>
  <mergeCells count="11">
    <mergeCell ref="N4:N5"/>
    <mergeCell ref="G4:L4"/>
    <mergeCell ref="A2:N2"/>
    <mergeCell ref="E4:E5"/>
    <mergeCell ref="A4:A5"/>
    <mergeCell ref="G43:K43"/>
    <mergeCell ref="C4:C5"/>
    <mergeCell ref="D4:D5"/>
    <mergeCell ref="M4:M5"/>
    <mergeCell ref="B4:B5"/>
    <mergeCell ref="F4:F5"/>
  </mergeCells>
  <pageMargins left="0.98425196850393704" right="0.39370078740157483" top="0.98425196850393704" bottom="0.59055118110236227" header="0" footer="0"/>
  <pageSetup paperSize="9" scale="60" firstPageNumber="44" fitToHeight="0" orientation="landscape" useFirstPageNumber="1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O51"/>
  <sheetViews>
    <sheetView tabSelected="1" view="pageBreakPreview" zoomScale="85" zoomScaleNormal="55" zoomScaleSheetLayoutView="85" zoomScalePageLayoutView="70" workbookViewId="0">
      <selection activeCell="A51" sqref="A51:A76"/>
    </sheetView>
  </sheetViews>
  <sheetFormatPr defaultColWidth="10.28515625" defaultRowHeight="15.75" x14ac:dyDescent="0.25"/>
  <cols>
    <col min="1" max="1" width="6.28515625" style="1" customWidth="1"/>
    <col min="2" max="2" width="36.140625" style="1" customWidth="1"/>
    <col min="3" max="3" width="11.42578125" style="2" customWidth="1"/>
    <col min="4" max="5" width="17.85546875" style="1" customWidth="1"/>
    <col min="6" max="6" width="14.85546875" style="1" customWidth="1"/>
    <col min="7" max="7" width="14.7109375" style="1" customWidth="1"/>
    <col min="8" max="8" width="14.140625" style="1" customWidth="1"/>
    <col min="9" max="9" width="14" style="1" customWidth="1"/>
    <col min="10" max="10" width="13.5703125" style="1" customWidth="1"/>
    <col min="11" max="11" width="15.42578125" style="1" customWidth="1"/>
    <col min="12" max="12" width="15.28515625" style="1" customWidth="1"/>
    <col min="13" max="13" width="10.28515625" style="1"/>
    <col min="14" max="14" width="14.42578125" style="1" customWidth="1"/>
    <col min="15" max="15" width="4.42578125" style="57" hidden="1" customWidth="1"/>
    <col min="16" max="16384" width="10.28515625" style="1"/>
  </cols>
  <sheetData>
    <row r="1" spans="1:15" s="161" customFormat="1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O1" s="71"/>
    </row>
    <row r="2" spans="1:15" s="161" customFormat="1" ht="20.25" customHeight="1" x14ac:dyDescent="0.3">
      <c r="A2" s="776" t="s">
        <v>499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  <c r="L2" s="776"/>
      <c r="M2" s="776"/>
      <c r="N2" s="776"/>
      <c r="O2" s="454"/>
    </row>
    <row r="3" spans="1:15" s="161" customFormat="1" ht="19.5" customHeight="1" x14ac:dyDescent="0.25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O3" s="180"/>
    </row>
    <row r="4" spans="1:15" s="161" customFormat="1" ht="35.25" customHeight="1" x14ac:dyDescent="0.2">
      <c r="A4" s="777" t="s">
        <v>55</v>
      </c>
      <c r="B4" s="777" t="s">
        <v>56</v>
      </c>
      <c r="C4" s="777" t="s">
        <v>48</v>
      </c>
      <c r="D4" s="777" t="s">
        <v>57</v>
      </c>
      <c r="E4" s="777" t="s">
        <v>59</v>
      </c>
      <c r="F4" s="777" t="s">
        <v>58</v>
      </c>
      <c r="G4" s="786" t="s">
        <v>122</v>
      </c>
      <c r="H4" s="787"/>
      <c r="I4" s="787"/>
      <c r="J4" s="787"/>
      <c r="K4" s="787"/>
      <c r="L4" s="787"/>
      <c r="M4" s="856" t="s">
        <v>61</v>
      </c>
      <c r="N4" s="777" t="s">
        <v>123</v>
      </c>
      <c r="O4" s="182"/>
    </row>
    <row r="5" spans="1:15" s="161" customFormat="1" ht="35.25" customHeight="1" x14ac:dyDescent="0.2">
      <c r="A5" s="777"/>
      <c r="B5" s="777"/>
      <c r="C5" s="777"/>
      <c r="D5" s="777"/>
      <c r="E5" s="777"/>
      <c r="F5" s="777"/>
      <c r="G5" s="426" t="s">
        <v>152</v>
      </c>
      <c r="H5" s="426" t="s">
        <v>153</v>
      </c>
      <c r="I5" s="426" t="s">
        <v>154</v>
      </c>
      <c r="J5" s="426" t="s">
        <v>155</v>
      </c>
      <c r="K5" s="426" t="s">
        <v>156</v>
      </c>
      <c r="L5" s="183" t="s">
        <v>60</v>
      </c>
      <c r="M5" s="857"/>
      <c r="N5" s="777"/>
      <c r="O5" s="182"/>
    </row>
    <row r="6" spans="1:15" s="161" customFormat="1" x14ac:dyDescent="0.25">
      <c r="A6" s="184">
        <v>1</v>
      </c>
      <c r="B6" s="184">
        <v>2</v>
      </c>
      <c r="C6" s="184">
        <v>3</v>
      </c>
      <c r="D6" s="184">
        <v>4</v>
      </c>
      <c r="E6" s="184">
        <v>5</v>
      </c>
      <c r="F6" s="184">
        <v>6</v>
      </c>
      <c r="G6" s="184">
        <v>7</v>
      </c>
      <c r="H6" s="184">
        <v>8</v>
      </c>
      <c r="I6" s="184">
        <v>9</v>
      </c>
      <c r="J6" s="184">
        <v>10</v>
      </c>
      <c r="K6" s="184">
        <v>11</v>
      </c>
      <c r="L6" s="185">
        <v>12</v>
      </c>
      <c r="M6" s="105">
        <v>13</v>
      </c>
      <c r="N6" s="105">
        <v>14</v>
      </c>
      <c r="O6" s="184"/>
    </row>
    <row r="7" spans="1:15" s="161" customFormat="1" ht="18.75" customHeight="1" x14ac:dyDescent="0.25">
      <c r="A7" s="29"/>
      <c r="B7" s="465" t="s">
        <v>960</v>
      </c>
      <c r="C7" s="473"/>
      <c r="D7" s="466"/>
      <c r="E7" s="466"/>
      <c r="F7" s="466"/>
      <c r="G7" s="466"/>
      <c r="H7" s="466"/>
      <c r="I7" s="466"/>
      <c r="J7" s="466"/>
      <c r="K7" s="466"/>
      <c r="L7" s="466"/>
      <c r="M7" s="466"/>
      <c r="N7" s="467"/>
      <c r="O7" s="455"/>
    </row>
    <row r="8" spans="1:15" s="161" customFormat="1" x14ac:dyDescent="0.25">
      <c r="A8" s="29"/>
      <c r="B8" s="468" t="s">
        <v>108</v>
      </c>
      <c r="C8" s="469"/>
      <c r="D8" s="469"/>
      <c r="E8" s="469"/>
      <c r="F8" s="469"/>
      <c r="G8" s="469"/>
      <c r="H8" s="469"/>
      <c r="I8" s="469"/>
      <c r="J8" s="469"/>
      <c r="K8" s="469"/>
      <c r="L8" s="469"/>
      <c r="M8" s="37"/>
      <c r="N8" s="37"/>
      <c r="O8" s="456"/>
    </row>
    <row r="9" spans="1:15" s="161" customFormat="1" ht="63" customHeight="1" x14ac:dyDescent="0.2">
      <c r="A9" s="128">
        <v>1</v>
      </c>
      <c r="B9" s="457" t="s">
        <v>681</v>
      </c>
      <c r="C9" s="299" t="s">
        <v>63</v>
      </c>
      <c r="D9" s="299"/>
      <c r="E9" s="299"/>
      <c r="F9" s="458" t="s">
        <v>95</v>
      </c>
      <c r="G9" s="63">
        <v>7.4</v>
      </c>
      <c r="H9" s="63">
        <v>6.2</v>
      </c>
      <c r="I9" s="63">
        <v>7.5</v>
      </c>
      <c r="J9" s="63">
        <v>7.4</v>
      </c>
      <c r="K9" s="63">
        <v>7.3</v>
      </c>
      <c r="L9" s="459"/>
      <c r="M9" s="105"/>
      <c r="N9" s="105"/>
      <c r="O9" s="128" t="s">
        <v>803</v>
      </c>
    </row>
    <row r="10" spans="1:15" s="161" customFormat="1" x14ac:dyDescent="0.25">
      <c r="A10" s="470"/>
      <c r="B10" s="353" t="s">
        <v>62</v>
      </c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6"/>
      <c r="O10" s="456"/>
    </row>
    <row r="11" spans="1:15" s="161" customFormat="1" ht="63" x14ac:dyDescent="0.2">
      <c r="A11" s="133">
        <v>1</v>
      </c>
      <c r="B11" s="60" t="s">
        <v>682</v>
      </c>
      <c r="C11" s="61" t="s">
        <v>21</v>
      </c>
      <c r="D11" s="61" t="s">
        <v>172</v>
      </c>
      <c r="E11" s="61" t="s">
        <v>173</v>
      </c>
      <c r="F11" s="61" t="s">
        <v>95</v>
      </c>
      <c r="G11" s="729" t="s">
        <v>69</v>
      </c>
      <c r="H11" s="749"/>
      <c r="I11" s="749"/>
      <c r="J11" s="749"/>
      <c r="K11" s="730"/>
      <c r="L11" s="167"/>
      <c r="M11" s="129"/>
      <c r="N11" s="105"/>
      <c r="O11" s="133"/>
    </row>
    <row r="12" spans="1:15" s="161" customFormat="1" ht="78.75" x14ac:dyDescent="0.2">
      <c r="A12" s="133">
        <v>2</v>
      </c>
      <c r="B12" s="60" t="s">
        <v>683</v>
      </c>
      <c r="C12" s="61" t="s">
        <v>21</v>
      </c>
      <c r="D12" s="61" t="s">
        <v>174</v>
      </c>
      <c r="E12" s="61" t="s">
        <v>175</v>
      </c>
      <c r="F12" s="61" t="s">
        <v>176</v>
      </c>
      <c r="G12" s="729" t="s">
        <v>69</v>
      </c>
      <c r="H12" s="749"/>
      <c r="I12" s="749"/>
      <c r="J12" s="749"/>
      <c r="K12" s="730"/>
      <c r="L12" s="167"/>
      <c r="M12" s="105"/>
      <c r="N12" s="105"/>
      <c r="O12" s="133"/>
    </row>
    <row r="13" spans="1:15" s="161" customFormat="1" ht="99.75" customHeight="1" x14ac:dyDescent="0.2">
      <c r="A13" s="133">
        <v>3</v>
      </c>
      <c r="B13" s="60" t="s">
        <v>684</v>
      </c>
      <c r="C13" s="61" t="s">
        <v>21</v>
      </c>
      <c r="D13" s="61" t="s">
        <v>174</v>
      </c>
      <c r="E13" s="61" t="s">
        <v>175</v>
      </c>
      <c r="F13" s="61" t="s">
        <v>176</v>
      </c>
      <c r="G13" s="729" t="s">
        <v>69</v>
      </c>
      <c r="H13" s="749"/>
      <c r="I13" s="749"/>
      <c r="J13" s="749"/>
      <c r="K13" s="730"/>
      <c r="L13" s="167"/>
      <c r="M13" s="105"/>
      <c r="N13" s="105"/>
      <c r="O13" s="133"/>
    </row>
    <row r="14" spans="1:15" s="161" customFormat="1" ht="30" customHeight="1" x14ac:dyDescent="0.2">
      <c r="A14" s="155"/>
      <c r="B14" s="17" t="s">
        <v>26</v>
      </c>
      <c r="C14" s="474" t="s">
        <v>43</v>
      </c>
      <c r="D14" s="155"/>
      <c r="E14" s="155"/>
      <c r="F14" s="155"/>
      <c r="G14" s="20">
        <f>G16+G17+G18</f>
        <v>0</v>
      </c>
      <c r="H14" s="20">
        <f>H16+H17+H18</f>
        <v>0</v>
      </c>
      <c r="I14" s="20">
        <f>I16+I17+I18</f>
        <v>0</v>
      </c>
      <c r="J14" s="20">
        <f>J16+J17+J18</f>
        <v>0</v>
      </c>
      <c r="K14" s="20">
        <f>K16+K17+K18</f>
        <v>0</v>
      </c>
      <c r="L14" s="368">
        <f>G14+H14+I14+J14+K14</f>
        <v>0</v>
      </c>
      <c r="M14" s="37"/>
      <c r="N14" s="37"/>
      <c r="O14" s="127"/>
    </row>
    <row r="15" spans="1:15" s="71" customFormat="1" x14ac:dyDescent="0.25">
      <c r="A15" s="12"/>
      <c r="B15" s="451" t="s">
        <v>51</v>
      </c>
      <c r="C15" s="7"/>
      <c r="D15" s="12"/>
      <c r="E15" s="12"/>
      <c r="F15" s="12"/>
      <c r="G15" s="452"/>
      <c r="H15" s="453"/>
      <c r="I15" s="453"/>
      <c r="J15" s="453"/>
      <c r="K15" s="453"/>
      <c r="L15" s="43"/>
      <c r="M15" s="12"/>
      <c r="N15" s="12"/>
      <c r="O15" s="141"/>
    </row>
    <row r="16" spans="1:15" s="161" customFormat="1" ht="30" customHeight="1" x14ac:dyDescent="0.2">
      <c r="A16" s="8"/>
      <c r="B16" s="8" t="s">
        <v>13</v>
      </c>
      <c r="C16" s="11" t="s">
        <v>43</v>
      </c>
      <c r="D16" s="8"/>
      <c r="E16" s="8"/>
      <c r="F16" s="8"/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9">
        <f>G16+H16+I16+J16+K16</f>
        <v>0</v>
      </c>
      <c r="M16" s="36"/>
      <c r="N16" s="36"/>
      <c r="O16" s="127"/>
    </row>
    <row r="17" spans="1:15" s="161" customFormat="1" ht="30" customHeight="1" x14ac:dyDescent="0.2">
      <c r="A17" s="8"/>
      <c r="B17" s="8" t="s">
        <v>52</v>
      </c>
      <c r="C17" s="11" t="s">
        <v>43</v>
      </c>
      <c r="D17" s="8"/>
      <c r="E17" s="8"/>
      <c r="F17" s="8"/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9">
        <f>G17+H17+I17+J17+K17</f>
        <v>0</v>
      </c>
      <c r="M17" s="36"/>
      <c r="N17" s="36"/>
      <c r="O17" s="127"/>
    </row>
    <row r="18" spans="1:15" s="161" customFormat="1" ht="30" customHeight="1" x14ac:dyDescent="0.2">
      <c r="A18" s="8"/>
      <c r="B18" s="8" t="s">
        <v>53</v>
      </c>
      <c r="C18" s="11" t="s">
        <v>43</v>
      </c>
      <c r="D18" s="8"/>
      <c r="E18" s="8"/>
      <c r="F18" s="8"/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9">
        <f>G18+H18+I18+J18+K18</f>
        <v>0</v>
      </c>
      <c r="M18" s="36"/>
      <c r="N18" s="36"/>
      <c r="O18" s="471"/>
    </row>
    <row r="19" spans="1:15" s="170" customFormat="1" ht="19.5" customHeight="1" x14ac:dyDescent="0.25">
      <c r="A19" s="460"/>
      <c r="C19" s="460"/>
      <c r="G19" s="171"/>
      <c r="H19" s="171"/>
      <c r="I19" s="171"/>
      <c r="J19" s="171"/>
      <c r="K19" s="461"/>
      <c r="L19" s="461"/>
      <c r="M19" s="472"/>
      <c r="N19" s="472"/>
      <c r="O19" s="460"/>
    </row>
    <row r="20" spans="1:15" s="254" customFormat="1" ht="30" customHeight="1" x14ac:dyDescent="0.3">
      <c r="A20" s="29"/>
      <c r="B20" s="713" t="s">
        <v>961</v>
      </c>
      <c r="C20" s="714" t="s">
        <v>43</v>
      </c>
      <c r="D20" s="715"/>
      <c r="E20" s="715"/>
      <c r="F20" s="715"/>
      <c r="G20" s="716">
        <f>G22+G23+G24</f>
        <v>109775.13315600001</v>
      </c>
      <c r="H20" s="716">
        <f t="shared" ref="H20:K20" si="0">H22+H23+H24</f>
        <v>152249.85803607001</v>
      </c>
      <c r="I20" s="716">
        <f t="shared" si="0"/>
        <v>195665.95779961511</v>
      </c>
      <c r="J20" s="716">
        <f t="shared" si="0"/>
        <v>124981.21847650816</v>
      </c>
      <c r="K20" s="716">
        <f t="shared" si="0"/>
        <v>115656.56722586372</v>
      </c>
      <c r="L20" s="716">
        <f>K20+J20+I20+H20+G20</f>
        <v>698328.73469405703</v>
      </c>
      <c r="M20" s="706"/>
      <c r="N20" s="41"/>
      <c r="O20" s="717"/>
    </row>
    <row r="21" spans="1:15" s="655" customFormat="1" x14ac:dyDescent="0.25">
      <c r="A21" s="678"/>
      <c r="B21" s="718" t="s">
        <v>51</v>
      </c>
      <c r="C21" s="7"/>
      <c r="D21" s="678"/>
      <c r="E21" s="678"/>
      <c r="F21" s="678"/>
      <c r="G21" s="719"/>
      <c r="H21" s="720"/>
      <c r="I21" s="720"/>
      <c r="J21" s="720"/>
      <c r="K21" s="720"/>
      <c r="L21" s="683"/>
      <c r="M21" s="678"/>
      <c r="N21" s="678"/>
      <c r="O21" s="712"/>
    </row>
    <row r="22" spans="1:15" s="254" customFormat="1" ht="30" customHeight="1" x14ac:dyDescent="0.3">
      <c r="A22" s="678"/>
      <c r="B22" s="721" t="s">
        <v>13</v>
      </c>
      <c r="C22" s="722" t="s">
        <v>43</v>
      </c>
      <c r="D22" s="723"/>
      <c r="E22" s="723"/>
      <c r="F22" s="723"/>
      <c r="G22" s="724">
        <f>'1 направление'!G261+'2 направление'!G220+'3 направление'!G56+'4 направление'!G167+'5 направление'!G47+'6 направление'!G16</f>
        <v>24454.8174</v>
      </c>
      <c r="H22" s="724">
        <f>'1 направление'!H261+'2 направление'!H220+'3 направление'!H56+'4 направление'!H167+'5 направление'!H47+'6 направление'!H16</f>
        <v>32812.038615040001</v>
      </c>
      <c r="I22" s="724">
        <f>'1 направление'!I261+'2 направление'!I220+'3 направление'!I56+'4 направление'!I167+'5 направление'!I47+'6 направление'!I16</f>
        <v>41238.217000000004</v>
      </c>
      <c r="J22" s="724">
        <f>'1 направление'!J261+'2 направление'!J220+'3 направление'!J56+'4 направление'!J167+'5 направление'!J47+'6 направление'!J16</f>
        <v>4644.9319999999998</v>
      </c>
      <c r="K22" s="724">
        <f>'1 направление'!K261+'2 направление'!K220+'3 направление'!K56+'4 направление'!K167+'5 направление'!K47+'6 направление'!K16</f>
        <v>2851.6</v>
      </c>
      <c r="L22" s="724">
        <f>K22+J22+I22+H22+G22</f>
        <v>106001.60501504</v>
      </c>
      <c r="M22" s="709"/>
      <c r="N22" s="709"/>
      <c r="O22" s="717"/>
    </row>
    <row r="23" spans="1:15" s="254" customFormat="1" ht="30" customHeight="1" x14ac:dyDescent="0.3">
      <c r="A23" s="678"/>
      <c r="B23" s="721" t="s">
        <v>52</v>
      </c>
      <c r="C23" s="722" t="s">
        <v>43</v>
      </c>
      <c r="D23" s="723"/>
      <c r="E23" s="723"/>
      <c r="F23" s="723"/>
      <c r="G23" s="724">
        <f>'1 направление'!G262+'2 направление'!G221+'3 направление'!G57+'4 направление'!G168+'5 направление'!G48+'6 направление'!G17</f>
        <v>29741.222756000003</v>
      </c>
      <c r="H23" s="724">
        <f>'1 направление'!H262+'2 направление'!H221+'3 направление'!H57+'4 направление'!H168+'5 направление'!H48+'6 направление'!H17</f>
        <v>44006.19742103001</v>
      </c>
      <c r="I23" s="724">
        <f>'1 направление'!I262+'2 направление'!I221+'3 направление'!I57+'4 направление'!I168+'5 направление'!I48+'6 направление'!I17</f>
        <v>51164.340799615107</v>
      </c>
      <c r="J23" s="724">
        <f>'1 направление'!J262+'2 направление'!J221+'3 направление'!J57+'4 направление'!J168+'5 направление'!J48+'6 направление'!J17</f>
        <v>41912.486476508158</v>
      </c>
      <c r="K23" s="724">
        <f>'1 направление'!K262+'2 направление'!K221+'3 направление'!K57+'4 направление'!K168+'5 направление'!K48+'6 направление'!K17</f>
        <v>36320.567225863728</v>
      </c>
      <c r="L23" s="724">
        <f>K23+J23+I23+H23+G23</f>
        <v>203144.814679017</v>
      </c>
      <c r="M23" s="709"/>
      <c r="N23" s="709"/>
      <c r="O23" s="655"/>
    </row>
    <row r="24" spans="1:15" s="254" customFormat="1" ht="30" customHeight="1" x14ac:dyDescent="0.3">
      <c r="A24" s="678"/>
      <c r="B24" s="721" t="s">
        <v>53</v>
      </c>
      <c r="C24" s="722" t="s">
        <v>43</v>
      </c>
      <c r="D24" s="723"/>
      <c r="E24" s="723"/>
      <c r="F24" s="723"/>
      <c r="G24" s="724">
        <f>'1 направление'!G263+'2 направление'!G222+'3 направление'!G58+'4 направление'!G169+'5 направление'!G49+'6 направление'!G18</f>
        <v>55579.093000000008</v>
      </c>
      <c r="H24" s="724">
        <f>'1 направление'!H263+'2 направление'!H222+'3 направление'!H58+'4 направление'!H169+'5 направление'!H49+'6 направление'!H18</f>
        <v>75431.622000000003</v>
      </c>
      <c r="I24" s="724">
        <f>'1 направление'!I263+'2 направление'!I222+'3 направление'!I58+'4 направление'!I169+'5 направление'!I49+'6 направление'!I18</f>
        <v>103263.4</v>
      </c>
      <c r="J24" s="724">
        <f>'1 направление'!J263+'2 направление'!J222+'3 направление'!J58+'4 направление'!J169+'5 направление'!J49+'6 направление'!J18</f>
        <v>78423.8</v>
      </c>
      <c r="K24" s="724">
        <f>'1 направление'!K263+'2 направление'!K222+'3 направление'!K58+'4 направление'!K169+'5 направление'!K49+'6 направление'!K18</f>
        <v>76484.399999999994</v>
      </c>
      <c r="L24" s="724">
        <f>K24+J24+I24+H24+G24</f>
        <v>389182.315</v>
      </c>
      <c r="M24" s="709"/>
      <c r="N24" s="709"/>
      <c r="O24" s="655"/>
    </row>
    <row r="25" spans="1:15" s="161" customFormat="1" x14ac:dyDescent="0.25">
      <c r="A25" s="71"/>
      <c r="B25" s="462"/>
      <c r="C25" s="460"/>
      <c r="D25" s="460"/>
      <c r="E25" s="460"/>
      <c r="F25" s="460"/>
      <c r="G25" s="461"/>
      <c r="H25" s="461"/>
      <c r="I25" s="461"/>
      <c r="J25" s="461"/>
      <c r="K25" s="461"/>
      <c r="L25" s="460"/>
      <c r="O25" s="71"/>
    </row>
    <row r="26" spans="1:15" s="161" customFormat="1" x14ac:dyDescent="0.25">
      <c r="A26" s="71"/>
      <c r="B26" s="463" t="s">
        <v>11</v>
      </c>
      <c r="C26" s="464"/>
      <c r="D26" s="460"/>
      <c r="E26" s="460"/>
      <c r="F26" s="460"/>
      <c r="G26" s="461"/>
      <c r="H26" s="461"/>
      <c r="I26" s="461"/>
      <c r="J26" s="461"/>
      <c r="K26" s="461"/>
      <c r="L26" s="460"/>
      <c r="O26" s="71"/>
    </row>
    <row r="27" spans="1:15" s="161" customFormat="1" x14ac:dyDescent="0.25">
      <c r="A27" s="71"/>
      <c r="C27" s="460"/>
      <c r="D27" s="460"/>
      <c r="E27" s="460"/>
      <c r="F27" s="460"/>
      <c r="G27" s="461"/>
      <c r="H27" s="461"/>
      <c r="I27" s="461"/>
      <c r="J27" s="461"/>
      <c r="K27" s="461"/>
      <c r="L27" s="460"/>
      <c r="O27" s="71"/>
    </row>
    <row r="28" spans="1:15" x14ac:dyDescent="0.25">
      <c r="A28" s="3"/>
      <c r="B28" s="5" t="s">
        <v>973</v>
      </c>
      <c r="C28" s="3"/>
      <c r="D28" s="3"/>
      <c r="E28" s="3"/>
      <c r="F28" s="3"/>
      <c r="G28" s="3"/>
      <c r="H28" s="3"/>
      <c r="I28" s="3"/>
      <c r="J28" s="3"/>
      <c r="K28" s="3"/>
      <c r="L28" s="3"/>
      <c r="O28" s="58"/>
    </row>
    <row r="29" spans="1:15" x14ac:dyDescent="0.25">
      <c r="A29" s="3"/>
      <c r="B29" s="5" t="s">
        <v>974</v>
      </c>
      <c r="C29" s="3"/>
      <c r="D29" s="3"/>
      <c r="E29" s="3"/>
      <c r="F29" s="3"/>
      <c r="G29" s="3"/>
      <c r="H29" s="3"/>
      <c r="I29" s="3"/>
      <c r="J29" s="3"/>
      <c r="K29" s="3"/>
      <c r="L29" s="3"/>
      <c r="O29" s="58"/>
    </row>
    <row r="30" spans="1:15" x14ac:dyDescent="0.25">
      <c r="A30" s="3"/>
      <c r="B30" s="5" t="s">
        <v>975</v>
      </c>
      <c r="C30" s="3"/>
      <c r="D30" s="3"/>
      <c r="E30" s="3"/>
      <c r="F30" s="3"/>
      <c r="G30" s="3"/>
      <c r="H30" s="3"/>
      <c r="I30" s="3"/>
      <c r="J30" s="3"/>
      <c r="K30" s="3"/>
      <c r="L30" s="3"/>
      <c r="O30" s="58"/>
    </row>
    <row r="31" spans="1:15" x14ac:dyDescent="0.25">
      <c r="A31" s="3"/>
      <c r="B31" s="5" t="s">
        <v>976</v>
      </c>
      <c r="C31" s="3"/>
      <c r="D31" s="3"/>
      <c r="E31" s="3"/>
      <c r="F31" s="3"/>
      <c r="G31" s="3"/>
      <c r="H31" s="3"/>
      <c r="I31" s="3"/>
      <c r="J31" s="3"/>
      <c r="K31" s="3"/>
      <c r="L31" s="4"/>
      <c r="O31" s="58"/>
    </row>
    <row r="32" spans="1:15" x14ac:dyDescent="0.25">
      <c r="A32" s="3"/>
      <c r="B32" s="5" t="s">
        <v>977</v>
      </c>
      <c r="C32" s="3"/>
      <c r="D32" s="3"/>
      <c r="E32" s="3"/>
      <c r="F32" s="3"/>
      <c r="G32" s="3"/>
      <c r="H32" s="3"/>
      <c r="I32" s="3"/>
      <c r="J32" s="3"/>
      <c r="K32" s="3"/>
      <c r="L32" s="3"/>
      <c r="O32" s="58"/>
    </row>
    <row r="33" spans="1:15" x14ac:dyDescent="0.25">
      <c r="A33" s="3"/>
      <c r="B33" s="5" t="s">
        <v>978</v>
      </c>
      <c r="C33" s="3"/>
      <c r="D33" s="3"/>
      <c r="E33" s="3"/>
      <c r="F33" s="3"/>
      <c r="G33" s="3"/>
      <c r="H33" s="3"/>
      <c r="I33" s="3"/>
      <c r="J33" s="3"/>
      <c r="K33" s="3"/>
      <c r="L33" s="3"/>
      <c r="O33" s="58"/>
    </row>
    <row r="34" spans="1:15" x14ac:dyDescent="0.25">
      <c r="A34" s="3"/>
      <c r="B34" s="5" t="s">
        <v>979</v>
      </c>
      <c r="C34" s="3"/>
      <c r="D34" s="3"/>
      <c r="E34" s="3"/>
      <c r="F34" s="3"/>
      <c r="G34" s="3"/>
      <c r="H34" s="3"/>
      <c r="I34" s="3"/>
      <c r="J34" s="3"/>
      <c r="K34" s="3"/>
      <c r="L34" s="3"/>
      <c r="O34" s="58"/>
    </row>
    <row r="35" spans="1:15" x14ac:dyDescent="0.25">
      <c r="A35" s="3"/>
      <c r="B35" s="5" t="s">
        <v>980</v>
      </c>
      <c r="C35" s="3"/>
      <c r="D35" s="3"/>
      <c r="E35" s="3"/>
      <c r="F35" s="3"/>
      <c r="G35" s="3"/>
      <c r="H35" s="3"/>
      <c r="I35" s="3"/>
      <c r="J35" s="3"/>
      <c r="K35" s="3"/>
      <c r="L35" s="3"/>
      <c r="O35" s="58"/>
    </row>
    <row r="36" spans="1:15" x14ac:dyDescent="0.25">
      <c r="A36" s="3"/>
      <c r="B36" s="5" t="s">
        <v>981</v>
      </c>
      <c r="C36" s="3"/>
      <c r="D36" s="3"/>
      <c r="E36" s="3"/>
      <c r="F36" s="3"/>
      <c r="G36" s="3"/>
      <c r="H36" s="3"/>
      <c r="I36" s="3"/>
      <c r="J36" s="3"/>
      <c r="K36" s="3"/>
      <c r="L36" s="3"/>
      <c r="O36" s="58"/>
    </row>
    <row r="37" spans="1:15" x14ac:dyDescent="0.25">
      <c r="A37" s="3"/>
      <c r="B37" s="5" t="s">
        <v>988</v>
      </c>
      <c r="C37" s="3"/>
      <c r="D37" s="3"/>
      <c r="E37" s="3"/>
      <c r="F37" s="3"/>
      <c r="G37" s="3"/>
      <c r="H37" s="3"/>
      <c r="I37" s="3"/>
      <c r="J37" s="3"/>
      <c r="K37" s="3"/>
      <c r="L37" s="3"/>
      <c r="O37" s="58"/>
    </row>
    <row r="38" spans="1:15" x14ac:dyDescent="0.25">
      <c r="A38" s="3"/>
      <c r="B38" s="5" t="s">
        <v>989</v>
      </c>
      <c r="C38" s="3"/>
      <c r="D38" s="3"/>
      <c r="E38" s="3"/>
      <c r="F38" s="3"/>
      <c r="G38" s="3"/>
      <c r="H38" s="3"/>
      <c r="I38" s="3"/>
      <c r="J38" s="3"/>
      <c r="K38" s="3"/>
      <c r="L38" s="3"/>
      <c r="O38" s="58"/>
    </row>
    <row r="39" spans="1:15" x14ac:dyDescent="0.25">
      <c r="A39" s="3"/>
      <c r="B39" s="5" t="s">
        <v>982</v>
      </c>
      <c r="C39" s="3"/>
      <c r="D39" s="3"/>
      <c r="E39" s="3"/>
      <c r="F39" s="3"/>
      <c r="G39" s="3"/>
      <c r="H39" s="3"/>
      <c r="I39" s="3"/>
      <c r="J39" s="3"/>
      <c r="K39" s="3"/>
      <c r="L39" s="3"/>
      <c r="O39" s="58"/>
    </row>
    <row r="40" spans="1:15" x14ac:dyDescent="0.25">
      <c r="A40" s="3"/>
      <c r="B40" s="5" t="s">
        <v>983</v>
      </c>
      <c r="C40" s="3"/>
      <c r="D40" s="3"/>
      <c r="E40" s="3"/>
      <c r="F40" s="3"/>
      <c r="G40" s="3"/>
      <c r="H40" s="3"/>
      <c r="I40" s="3"/>
      <c r="J40" s="3"/>
      <c r="K40" s="3"/>
      <c r="L40" s="3"/>
      <c r="O40" s="58"/>
    </row>
    <row r="41" spans="1:15" x14ac:dyDescent="0.25">
      <c r="A41" s="3"/>
      <c r="B41" s="5" t="s">
        <v>984</v>
      </c>
      <c r="C41" s="3"/>
      <c r="D41" s="3"/>
      <c r="E41" s="3"/>
      <c r="F41" s="3"/>
      <c r="G41" s="3"/>
      <c r="H41" s="3"/>
      <c r="I41" s="3"/>
      <c r="J41" s="3"/>
      <c r="K41" s="3"/>
      <c r="L41" s="3"/>
      <c r="O41" s="58"/>
    </row>
    <row r="42" spans="1:15" x14ac:dyDescent="0.25">
      <c r="A42" s="3"/>
      <c r="B42" s="5" t="s">
        <v>985</v>
      </c>
      <c r="C42" s="3"/>
      <c r="D42" s="3"/>
      <c r="E42" s="3"/>
      <c r="F42" s="3"/>
      <c r="G42" s="3"/>
      <c r="H42" s="3"/>
      <c r="I42" s="3"/>
      <c r="J42" s="3"/>
      <c r="K42" s="3"/>
      <c r="L42" s="3"/>
      <c r="O42" s="58"/>
    </row>
    <row r="43" spans="1:15" x14ac:dyDescent="0.25">
      <c r="A43" s="3"/>
      <c r="B43" s="5" t="s">
        <v>986</v>
      </c>
      <c r="C43" s="3"/>
      <c r="D43" s="3"/>
      <c r="E43" s="3"/>
      <c r="F43" s="3"/>
      <c r="G43" s="3"/>
      <c r="H43" s="3"/>
      <c r="I43" s="3"/>
      <c r="J43" s="3"/>
      <c r="K43" s="3"/>
      <c r="L43" s="3"/>
      <c r="O43" s="58"/>
    </row>
    <row r="44" spans="1:15" x14ac:dyDescent="0.25">
      <c r="A44" s="3"/>
      <c r="B44" s="5" t="s">
        <v>987</v>
      </c>
      <c r="C44" s="3"/>
      <c r="D44" s="3"/>
      <c r="E44" s="3"/>
      <c r="F44" s="3"/>
      <c r="G44" s="3"/>
      <c r="H44" s="3"/>
      <c r="I44" s="3"/>
      <c r="J44" s="3"/>
      <c r="K44" s="3"/>
      <c r="L44" s="3"/>
      <c r="O44" s="58"/>
    </row>
    <row r="45" spans="1:15" s="161" customFormat="1" x14ac:dyDescent="0.25">
      <c r="A45" s="71"/>
      <c r="B45" s="688" t="s">
        <v>972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  <c r="O45" s="71"/>
    </row>
    <row r="46" spans="1:15" x14ac:dyDescent="0.25">
      <c r="A46" s="3"/>
      <c r="B46" s="5" t="s">
        <v>990</v>
      </c>
      <c r="C46" s="3"/>
      <c r="D46" s="3"/>
      <c r="E46" s="3"/>
      <c r="F46" s="3"/>
      <c r="G46" s="3"/>
      <c r="H46" s="3"/>
      <c r="I46" s="3"/>
      <c r="J46" s="3"/>
      <c r="K46" s="3"/>
      <c r="L46" s="3"/>
      <c r="O46" s="58"/>
    </row>
    <row r="47" spans="1:15" x14ac:dyDescent="0.25">
      <c r="A47" s="3"/>
      <c r="B47" s="5" t="s">
        <v>246</v>
      </c>
      <c r="C47" s="3"/>
      <c r="D47" s="3"/>
      <c r="E47" s="3"/>
      <c r="F47" s="3"/>
      <c r="G47" s="3"/>
      <c r="H47" s="3"/>
      <c r="I47" s="3"/>
      <c r="J47" s="3"/>
      <c r="K47" s="3"/>
      <c r="L47" s="3"/>
      <c r="O47" s="58"/>
    </row>
    <row r="48" spans="1:15" x14ac:dyDescent="0.25">
      <c r="A48" s="3"/>
      <c r="B48" s="5" t="s">
        <v>991</v>
      </c>
      <c r="C48" s="3"/>
      <c r="D48" s="3"/>
      <c r="E48" s="3"/>
      <c r="F48" s="3"/>
      <c r="G48" s="3"/>
      <c r="H48" s="3"/>
      <c r="I48" s="3"/>
      <c r="J48" s="3"/>
      <c r="K48" s="3"/>
      <c r="L48" s="3"/>
      <c r="O48" s="58"/>
    </row>
    <row r="49" spans="1:15" x14ac:dyDescent="0.25">
      <c r="A49" s="2"/>
      <c r="D49" s="2"/>
      <c r="E49" s="2"/>
      <c r="F49" s="2"/>
      <c r="G49" s="2"/>
      <c r="H49" s="2"/>
      <c r="I49" s="2"/>
      <c r="J49" s="2"/>
      <c r="K49" s="2"/>
      <c r="L49" s="2"/>
      <c r="O49" s="58"/>
    </row>
    <row r="50" spans="1:15" x14ac:dyDescent="0.25">
      <c r="A50" s="2"/>
      <c r="D50" s="2"/>
      <c r="E50" s="2"/>
      <c r="F50" s="2"/>
      <c r="G50" s="2"/>
      <c r="H50" s="2"/>
      <c r="I50" s="2"/>
      <c r="J50" s="2"/>
      <c r="K50" s="2"/>
      <c r="L50" s="2"/>
      <c r="O50" s="58"/>
    </row>
    <row r="51" spans="1:15" x14ac:dyDescent="0.25">
      <c r="A51" s="2"/>
      <c r="D51" s="2"/>
      <c r="E51" s="2"/>
      <c r="F51" s="2"/>
      <c r="G51" s="2"/>
      <c r="H51" s="2"/>
      <c r="I51" s="2"/>
      <c r="J51" s="2"/>
      <c r="K51" s="2"/>
      <c r="L51" s="2"/>
      <c r="O51" s="58"/>
    </row>
  </sheetData>
  <mergeCells count="13">
    <mergeCell ref="G12:K12"/>
    <mergeCell ref="G13:K13"/>
    <mergeCell ref="G11:K11"/>
    <mergeCell ref="A2:N2"/>
    <mergeCell ref="A4:A5"/>
    <mergeCell ref="D4:D5"/>
    <mergeCell ref="F4:F5"/>
    <mergeCell ref="C4:C5"/>
    <mergeCell ref="E4:E5"/>
    <mergeCell ref="G4:L4"/>
    <mergeCell ref="M4:M5"/>
    <mergeCell ref="N4:N5"/>
    <mergeCell ref="B4:B5"/>
  </mergeCells>
  <phoneticPr fontId="0" type="noConversion"/>
  <pageMargins left="0.98425196850393704" right="0.39370078740157483" top="0.98425196850393704" bottom="0.59055118110236227" header="0" footer="0"/>
  <pageSetup paperSize="9" scale="58" firstPageNumber="47" fitToHeight="0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1 направление</vt:lpstr>
      <vt:lpstr>2 направление</vt:lpstr>
      <vt:lpstr>3 направление</vt:lpstr>
      <vt:lpstr>4 направление</vt:lpstr>
      <vt:lpstr>5 направление</vt:lpstr>
      <vt:lpstr>6 направление</vt:lpstr>
      <vt:lpstr>'1 направление'!Заголовки_для_печати</vt:lpstr>
      <vt:lpstr>'2 направление'!Заголовки_для_печати</vt:lpstr>
      <vt:lpstr>'3 направление'!Заголовки_для_печати</vt:lpstr>
      <vt:lpstr>'4 направление'!Заголовки_для_печати</vt:lpstr>
      <vt:lpstr>'5 направление'!Заголовки_для_печати</vt:lpstr>
      <vt:lpstr>'1 направление'!Область_печати</vt:lpstr>
      <vt:lpstr>'2 направление'!Область_печати</vt:lpstr>
      <vt:lpstr>'3 направление'!Область_печати</vt:lpstr>
      <vt:lpstr>'4 направление'!Область_печати</vt:lpstr>
      <vt:lpstr>'6 направление'!Область_печати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Sagynbekova_K</dc:creator>
  <cp:lastModifiedBy>Асия Р. Дулатова</cp:lastModifiedBy>
  <cp:lastPrinted>2019-01-11T09:54:13Z</cp:lastPrinted>
  <dcterms:created xsi:type="dcterms:W3CDTF">2010-07-21T11:07:42Z</dcterms:created>
  <dcterms:modified xsi:type="dcterms:W3CDTF">2019-02-28T04:42:06Z</dcterms:modified>
</cp:coreProperties>
</file>