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30" windowWidth="15480" windowHeight="8790" activeTab="13"/>
  </bookViews>
  <sheets>
    <sheet name="свод по республике" sheetId="1" r:id="rId1"/>
    <sheet name="АКМ" sheetId="2" r:id="rId2"/>
    <sheet name="АКТ" sheetId="3" r:id="rId3"/>
    <sheet name="АЛМ" sheetId="4" r:id="rId4"/>
    <sheet name="АТР" sheetId="5" r:id="rId5"/>
    <sheet name="ВКО" sheetId="6" r:id="rId6"/>
    <sheet name="ЖМБ" sheetId="7" r:id="rId7"/>
    <sheet name="ЗКО" sheetId="8" r:id="rId8"/>
    <sheet name="КРГ" sheetId="9" r:id="rId9"/>
    <sheet name="КСТ" sheetId="10" r:id="rId10"/>
    <sheet name="КЗО" sheetId="11" r:id="rId11"/>
    <sheet name="ПВЛ" sheetId="12" r:id="rId12"/>
    <sheet name="СКО" sheetId="13" r:id="rId13"/>
    <sheet name="ТРК" sheetId="14" r:id="rId14"/>
  </sheets>
  <definedNames>
    <definedName name="_xlnm.Print_Area" localSheetId="2">'АКТ'!$A$1:$L$106</definedName>
    <definedName name="_xlnm.Print_Area" localSheetId="5">'ВКО'!$A$1:$L$135</definedName>
    <definedName name="_xlnm.Print_Area" localSheetId="6">'ЖМБ'!$A$1:$L$65</definedName>
    <definedName name="_xlnm.Print_Area" localSheetId="7">'ЗКО'!$A$1:$L$71</definedName>
    <definedName name="_xlnm.Print_Area" localSheetId="9">'КСТ'!$A$1:$L$50</definedName>
    <definedName name="_xlnm.Print_Area" localSheetId="0">'свод по республике'!$A$1:$M$608</definedName>
    <definedName name="_xlnm.Print_Area" localSheetId="13">'ТРК'!$A$1:$L$75</definedName>
  </definedNames>
  <calcPr fullCalcOnLoad="1"/>
</workbook>
</file>

<file path=xl/sharedStrings.xml><?xml version="1.0" encoding="utf-8"?>
<sst xmlns="http://schemas.openxmlformats.org/spreadsheetml/2006/main" count="7292" uniqueCount="1161">
  <si>
    <t>(по данным оперативной информации поступившей из областных территориальных инспекций Комитета госинспекции в АПК)</t>
  </si>
  <si>
    <t>№</t>
  </si>
  <si>
    <t>Наименование</t>
  </si>
  <si>
    <t>Порода</t>
  </si>
  <si>
    <t>Дата                                                  завоза                    скота</t>
  </si>
  <si>
    <t>Дата                                 снятия с                          карантина</t>
  </si>
  <si>
    <t xml:space="preserve">Всего завезено, голов </t>
  </si>
  <si>
    <t>в том числе</t>
  </si>
  <si>
    <t>сельхозформирования</t>
  </si>
  <si>
    <t>района</t>
  </si>
  <si>
    <t>бычков</t>
  </si>
  <si>
    <t>нетелей</t>
  </si>
  <si>
    <t>телок</t>
  </si>
  <si>
    <t>х</t>
  </si>
  <si>
    <t>Алматинская область</t>
  </si>
  <si>
    <t>Западно-Казахстанская область</t>
  </si>
  <si>
    <t xml:space="preserve">                             Итого по области:</t>
  </si>
  <si>
    <t>Северо-Казахстанская область</t>
  </si>
  <si>
    <t>Покупка скота в разрезе направлений продуктивности и половозрастных групп</t>
  </si>
  <si>
    <t>Импортировано скота</t>
  </si>
  <si>
    <t>всего,                               голов</t>
  </si>
  <si>
    <t>в том числе по половозрастным группам</t>
  </si>
  <si>
    <t xml:space="preserve">бычков </t>
  </si>
  <si>
    <t>телочек</t>
  </si>
  <si>
    <t>Итого по молочным породам</t>
  </si>
  <si>
    <t xml:space="preserve">Итого по мясным породам </t>
  </si>
  <si>
    <t>Ввоз племенного скота в разрезе стран-поставщиков</t>
  </si>
  <si>
    <t>Страна-                                        экспортер</t>
  </si>
  <si>
    <t>Реализовано,                           голов</t>
  </si>
  <si>
    <t>Уд.вес,                            %</t>
  </si>
  <si>
    <t>Итого:</t>
  </si>
  <si>
    <t>Всего по области:</t>
  </si>
  <si>
    <t>Всего по области</t>
  </si>
  <si>
    <t>Южно-Казахстанская область</t>
  </si>
  <si>
    <t>Всего по республике:</t>
  </si>
  <si>
    <t>Костанайская область</t>
  </si>
  <si>
    <t>Итого по молочно-мясным породам:</t>
  </si>
  <si>
    <t>Итого по мясным породам:</t>
  </si>
  <si>
    <t>Итого по мясным породам</t>
  </si>
  <si>
    <t>Итого по молочным породам:</t>
  </si>
  <si>
    <t>Павлодарская область</t>
  </si>
  <si>
    <t>Карагандинская область</t>
  </si>
  <si>
    <t>Страна-                  экспортер</t>
  </si>
  <si>
    <t>Источник              финансирования</t>
  </si>
  <si>
    <t xml:space="preserve">Итого по молочно-мясным породам </t>
  </si>
  <si>
    <t>Жамбылская область</t>
  </si>
  <si>
    <t>Итого по молочно-мясным породам</t>
  </si>
  <si>
    <t xml:space="preserve">Итого по молочным породам </t>
  </si>
  <si>
    <t xml:space="preserve">Итого по молочно-мясным породам: </t>
  </si>
  <si>
    <t>коровы</t>
  </si>
  <si>
    <t xml:space="preserve">Итого по мясным породам: </t>
  </si>
  <si>
    <t xml:space="preserve">                                                            Всего по области:</t>
  </si>
  <si>
    <t xml:space="preserve">                             Всего по области:</t>
  </si>
  <si>
    <t>Итого</t>
  </si>
  <si>
    <t xml:space="preserve">бычки </t>
  </si>
  <si>
    <t>нетели</t>
  </si>
  <si>
    <t>телки</t>
  </si>
  <si>
    <t>завоза
скота</t>
  </si>
  <si>
    <t>снятия с
карантина</t>
  </si>
  <si>
    <t>Дата</t>
  </si>
  <si>
    <t>Ввезено племенного скота</t>
  </si>
  <si>
    <t xml:space="preserve">всего,
голов </t>
  </si>
  <si>
    <t>коров</t>
  </si>
  <si>
    <t>Атырауская область</t>
  </si>
  <si>
    <t>С-Казахстанская область</t>
  </si>
  <si>
    <t>В-Казахстанская область</t>
  </si>
  <si>
    <t>герефорд</t>
  </si>
  <si>
    <t>Россия</t>
  </si>
  <si>
    <t>Импорт племенного крупного рогатого скота молочного, молочно-мясного и мясного направления в 2019 году</t>
  </si>
  <si>
    <t xml:space="preserve">Импорт племенного крупного рогатого скота молочного, молочно-мясного и мясного направления в 2019 году </t>
  </si>
  <si>
    <t>КХ "Саят"</t>
  </si>
  <si>
    <t>Урджарский</t>
  </si>
  <si>
    <t>каз.белоголовая</t>
  </si>
  <si>
    <t>04.01.2019 г</t>
  </si>
  <si>
    <t>АО "АКК"</t>
  </si>
  <si>
    <t>КХ "Кыдырали"</t>
  </si>
  <si>
    <t>Тарбагатайский</t>
  </si>
  <si>
    <t>01.01.2019 г</t>
  </si>
  <si>
    <t>АО "ФФПСХ"</t>
  </si>
  <si>
    <t>КХ "Сарман"</t>
  </si>
  <si>
    <t>09.01.2019 г</t>
  </si>
  <si>
    <t>КХ "Алтын Дән"</t>
  </si>
  <si>
    <t>ТОО "Урджар сүт"</t>
  </si>
  <si>
    <t>симментальская</t>
  </si>
  <si>
    <t>Карагандинская  область</t>
  </si>
  <si>
    <t>КХ "Коцоев"</t>
  </si>
  <si>
    <t>Бухар-Жырауский</t>
  </si>
  <si>
    <t>КХ "Аскат"</t>
  </si>
  <si>
    <t>Шетский</t>
  </si>
  <si>
    <t>КХ "Еңбекшіл"</t>
  </si>
  <si>
    <t>ТОО"Донецкое-Нұрлы жол"</t>
  </si>
  <si>
    <t>Тайынша</t>
  </si>
  <si>
    <t>Чехия</t>
  </si>
  <si>
    <t>каз. белоголовая</t>
  </si>
  <si>
    <t>герефордская</t>
  </si>
  <si>
    <t>КХ "Есдаулет"</t>
  </si>
  <si>
    <t>Абайский</t>
  </si>
  <si>
    <t>08.01.2019 г</t>
  </si>
  <si>
    <t>Собственная средства</t>
  </si>
  <si>
    <t>КХ "Рауан"</t>
  </si>
  <si>
    <t>КХ "Дархан"</t>
  </si>
  <si>
    <t>16.01.2019 г</t>
  </si>
  <si>
    <t>КХ "Саги"</t>
  </si>
  <si>
    <t>КХ "Майкен"</t>
  </si>
  <si>
    <t>28.12.2018 г</t>
  </si>
  <si>
    <t>КХ "Нур"</t>
  </si>
  <si>
    <t>Аягозский</t>
  </si>
  <si>
    <t>КХ "Аян"</t>
  </si>
  <si>
    <t>21.01.2019 г</t>
  </si>
  <si>
    <t>КХ "Кумисжан"</t>
  </si>
  <si>
    <t>КХ "Сербергуль"</t>
  </si>
  <si>
    <t>КХ "Хамит"</t>
  </si>
  <si>
    <t>Каркаралинский</t>
  </si>
  <si>
    <t>17.01.2019 г.</t>
  </si>
  <si>
    <t>симметальская</t>
  </si>
  <si>
    <t>КХ "Альжанка"</t>
  </si>
  <si>
    <t>Костанайский</t>
  </si>
  <si>
    <t>ангус</t>
  </si>
  <si>
    <t>16.01.2019 г.</t>
  </si>
  <si>
    <t>Кредит. Линии "Сыбага"</t>
  </si>
  <si>
    <t>КХ "Шакен"</t>
  </si>
  <si>
    <t>Майский</t>
  </si>
  <si>
    <t>03.01.2019 г.</t>
  </si>
  <si>
    <t>ФХ "Камбар"</t>
  </si>
  <si>
    <t>Актогайский</t>
  </si>
  <si>
    <t>22.01.2019 г.</t>
  </si>
  <si>
    <t xml:space="preserve">                             Всего  по области:</t>
  </si>
  <si>
    <t>ТОО "Мойынкум АГРО"</t>
  </si>
  <si>
    <t>Мойынкумский</t>
  </si>
  <si>
    <t>калмыцкая</t>
  </si>
  <si>
    <t>08.01.2019 г.</t>
  </si>
  <si>
    <t>28.01.2019 г.</t>
  </si>
  <si>
    <t>КХ "Кок-жайлау"</t>
  </si>
  <si>
    <t>Байзакский</t>
  </si>
  <si>
    <t>23.01.2019 г.</t>
  </si>
  <si>
    <t>Акмолинская область</t>
  </si>
  <si>
    <t>ТОО "BNB-Agro"</t>
  </si>
  <si>
    <t>Аршалынский</t>
  </si>
  <si>
    <t>29.12.2018 г.</t>
  </si>
  <si>
    <t>ТОО "SC Food"</t>
  </si>
  <si>
    <t>Целиноградский</t>
  </si>
  <si>
    <t>18.02.2019 г.</t>
  </si>
  <si>
    <t>КХ "Қайрат"</t>
  </si>
  <si>
    <t>АО  ФФПСХ</t>
  </si>
  <si>
    <t>Бухаржырауский</t>
  </si>
  <si>
    <t>КТ "Ботакара"</t>
  </si>
  <si>
    <t>04.01.2019 г.</t>
  </si>
  <si>
    <t>15.01.2019 г.</t>
  </si>
  <si>
    <t>11.02.2019 г.</t>
  </si>
  <si>
    <t>КХ "Максат"</t>
  </si>
  <si>
    <t>Чингирлауский</t>
  </si>
  <si>
    <t>10.01.2019 г.</t>
  </si>
  <si>
    <t>ТОО"Алиев"</t>
  </si>
  <si>
    <t>Зеленовский</t>
  </si>
  <si>
    <t>18.01.2019 г.</t>
  </si>
  <si>
    <t>КХ "Буранбаев"</t>
  </si>
  <si>
    <t>Бокейординский</t>
  </si>
  <si>
    <t>КХ "Жайдар"</t>
  </si>
  <si>
    <t>14.02.2019 г.</t>
  </si>
  <si>
    <t>АО"АКК"</t>
  </si>
  <si>
    <t>З-Казахстанская область</t>
  </si>
  <si>
    <t>КХ "Ергали ата"</t>
  </si>
  <si>
    <t>24.12.2018 г.</t>
  </si>
  <si>
    <t>Белоруссия</t>
  </si>
  <si>
    <t>ФХ "Коктерек"</t>
  </si>
  <si>
    <t>Толебиский</t>
  </si>
  <si>
    <t>19.12.2018 г.</t>
  </si>
  <si>
    <t>КХ "Бастама"</t>
  </si>
  <si>
    <t>Шардаринский</t>
  </si>
  <si>
    <t>18.12.2018 г.</t>
  </si>
  <si>
    <t>Туркестанская область</t>
  </si>
  <si>
    <t xml:space="preserve">КХ "Мария"                                 </t>
  </si>
  <si>
    <t xml:space="preserve">КХ "Кеншы"                                   </t>
  </si>
  <si>
    <t xml:space="preserve">КХ "Гульдер"                                 </t>
  </si>
  <si>
    <t>ТОО "Dinara-Ranch"</t>
  </si>
  <si>
    <t>Балхашский</t>
  </si>
  <si>
    <t>Нидерланды</t>
  </si>
  <si>
    <t>собственные средства</t>
  </si>
  <si>
    <t>ТОО "Асыл тұяқ"</t>
  </si>
  <si>
    <t>Алакольский</t>
  </si>
  <si>
    <t>30.12.2018 г.</t>
  </si>
  <si>
    <t>04.02.2019 г.</t>
  </si>
  <si>
    <t>21.01.2019 г.</t>
  </si>
  <si>
    <t>КХ "Парса"</t>
  </si>
  <si>
    <t>Енбекшиказахский</t>
  </si>
  <si>
    <t>черно-пестрая</t>
  </si>
  <si>
    <t>05.02.2019 г.</t>
  </si>
  <si>
    <t>19.02.2019 г.</t>
  </si>
  <si>
    <t>КХ "Азат"</t>
  </si>
  <si>
    <t>17.02.2019 г.</t>
  </si>
  <si>
    <t>голштинская</t>
  </si>
  <si>
    <t>ТОО "БАТ"</t>
  </si>
  <si>
    <t>Кызылжарский</t>
  </si>
  <si>
    <t>26.02.2019 г.</t>
  </si>
  <si>
    <t>ТОО "Бат"</t>
  </si>
  <si>
    <t>Кызылординская область</t>
  </si>
  <si>
    <t>Казалинский</t>
  </si>
  <si>
    <t>КХ "Калмурат"</t>
  </si>
  <si>
    <t>Сырдарьинский</t>
  </si>
  <si>
    <t>28.02.2019 г.</t>
  </si>
  <si>
    <t>10.12.2018 г.</t>
  </si>
  <si>
    <t>АО "КАФ"</t>
  </si>
  <si>
    <t>ТОО "Agro Eхрг LTD"</t>
  </si>
  <si>
    <t>Коргалжынский</t>
  </si>
  <si>
    <t>28.03.2019 г.</t>
  </si>
  <si>
    <t>КХ "Кожаберген"</t>
  </si>
  <si>
    <t>23.01.2019 г</t>
  </si>
  <si>
    <t>25.02.2019 г</t>
  </si>
  <si>
    <t>КХ "Бауыржан"</t>
  </si>
  <si>
    <t>13.02.2019 г</t>
  </si>
  <si>
    <t>КХ "Ак Мади"</t>
  </si>
  <si>
    <t>Жарминский</t>
  </si>
  <si>
    <t>18.02.2019 г</t>
  </si>
  <si>
    <t>КХ "Жаксылык"</t>
  </si>
  <si>
    <t>КХ "Жігер"</t>
  </si>
  <si>
    <t>Кокпектинский</t>
  </si>
  <si>
    <t>21.02.2019 г</t>
  </si>
  <si>
    <t>КХ "Нәсипхан"</t>
  </si>
  <si>
    <t>КХ "Жайлау"</t>
  </si>
  <si>
    <t>29.12.2018 г</t>
  </si>
  <si>
    <t>27.02.2019 г</t>
  </si>
  <si>
    <t>КХ "Батырхан"</t>
  </si>
  <si>
    <t>КХ "Кокжал"</t>
  </si>
  <si>
    <t>Уланский</t>
  </si>
  <si>
    <t>22.02.2019 г</t>
  </si>
  <si>
    <t>01.02.2019 г.</t>
  </si>
  <si>
    <t>25.03.2019 г.</t>
  </si>
  <si>
    <t>31.01.2019 г.</t>
  </si>
  <si>
    <t>10.02.2019 г.</t>
  </si>
  <si>
    <t>КХ "Қызыл-Ағаш"</t>
  </si>
  <si>
    <t>КХ "Арлан"</t>
  </si>
  <si>
    <t>КХ "Шаденов"</t>
  </si>
  <si>
    <t>Житикаринский</t>
  </si>
  <si>
    <t>КХ "Журуспаев"</t>
  </si>
  <si>
    <t>Актюбинская область</t>
  </si>
  <si>
    <t>КХ "Ауылым"</t>
  </si>
  <si>
    <t>Алгинский</t>
  </si>
  <si>
    <t>КХ  "Муратжан"</t>
  </si>
  <si>
    <t>Байганинский</t>
  </si>
  <si>
    <t>КХ "Даулет"</t>
  </si>
  <si>
    <t>КХ "Нуралы"</t>
  </si>
  <si>
    <t>Шалкарский</t>
  </si>
  <si>
    <t>21.02.2019 г.</t>
  </si>
  <si>
    <t>КХ "Арман"</t>
  </si>
  <si>
    <t>Акжаикский</t>
  </si>
  <si>
    <t>карантин</t>
  </si>
  <si>
    <t>КХ "Эмир-Али"</t>
  </si>
  <si>
    <t>Таскалинский</t>
  </si>
  <si>
    <t>27.02.2019 г.</t>
  </si>
  <si>
    <t>КХ "Куспан"</t>
  </si>
  <si>
    <t>12.03.2019 г.</t>
  </si>
  <si>
    <t>07.03.2019 г.</t>
  </si>
  <si>
    <t>04.03.2019 г.</t>
  </si>
  <si>
    <t>Жанакурганский</t>
  </si>
  <si>
    <t xml:space="preserve"> КХ "Наурыз" </t>
  </si>
  <si>
    <t xml:space="preserve">КХ "Ерлан" </t>
  </si>
  <si>
    <t xml:space="preserve">КХ "Заман Ата" </t>
  </si>
  <si>
    <t>21.03.2019 г.</t>
  </si>
  <si>
    <t>22.02.2019 г.</t>
  </si>
  <si>
    <t>КХ "Марал"</t>
  </si>
  <si>
    <t>Украина</t>
  </si>
  <si>
    <t>ТОО "Алтын жұлдыз TEXTILE"</t>
  </si>
  <si>
    <t>26.03.2019 г.</t>
  </si>
  <si>
    <t>22.04.2019 г.</t>
  </si>
  <si>
    <t>Австралия</t>
  </si>
  <si>
    <t>КХ "Илияс Нурман"</t>
  </si>
  <si>
    <t>Жамбылский</t>
  </si>
  <si>
    <t>КХ "Актоты"</t>
  </si>
  <si>
    <t>Илийский</t>
  </si>
  <si>
    <t>10.03.2019 г.</t>
  </si>
  <si>
    <t>17.04.2019 г.</t>
  </si>
  <si>
    <t>ИП "Садыков"</t>
  </si>
  <si>
    <t>Талгарский</t>
  </si>
  <si>
    <t>15.03.2019 г.</t>
  </si>
  <si>
    <t xml:space="preserve"> ангус</t>
  </si>
  <si>
    <t>Тайыншинский</t>
  </si>
  <si>
    <t>20.03.2019 г.</t>
  </si>
  <si>
    <t>20.02.2019 г.</t>
  </si>
  <si>
    <t>07.02.2019 г</t>
  </si>
  <si>
    <t>КХ "Тулпар"</t>
  </si>
  <si>
    <t>г.Семей</t>
  </si>
  <si>
    <t>27.03.2019 г</t>
  </si>
  <si>
    <t>КХ "Рауш"</t>
  </si>
  <si>
    <t>Шемонаихинский</t>
  </si>
  <si>
    <t>КХ "Горбачев"</t>
  </si>
  <si>
    <t>КХ "Айтказы"</t>
  </si>
  <si>
    <t>20.03.2019 г</t>
  </si>
  <si>
    <t>КХ "Би -Ата"</t>
  </si>
  <si>
    <t>18.03.2019 г</t>
  </si>
  <si>
    <t>КХ "Жаугашар"</t>
  </si>
  <si>
    <t>14.03.2019 г</t>
  </si>
  <si>
    <t>КХ "Азамат"</t>
  </si>
  <si>
    <t>СПК "Үшбиік"</t>
  </si>
  <si>
    <t>29.03.2019 г.</t>
  </si>
  <si>
    <t>КХ "Аспара-Хан"</t>
  </si>
  <si>
    <t>Меркенский</t>
  </si>
  <si>
    <t>КХ "DOSTYQ"</t>
  </si>
  <si>
    <t>КХ "Умбет"</t>
  </si>
  <si>
    <t>Австрия</t>
  </si>
  <si>
    <t>КХ "Жадыра"</t>
  </si>
  <si>
    <t>КХ "Жұлдыз"</t>
  </si>
  <si>
    <t>КХ "Ынтымак"</t>
  </si>
  <si>
    <t>Таласский</t>
  </si>
  <si>
    <t>КХ "Каусар"</t>
  </si>
  <si>
    <t>Германия</t>
  </si>
  <si>
    <t xml:space="preserve">Байзакский </t>
  </si>
  <si>
    <t xml:space="preserve">Жуалынский </t>
  </si>
  <si>
    <t>20.01.2019 г.</t>
  </si>
  <si>
    <t>18.03.2019 г.</t>
  </si>
  <si>
    <t>29.01.2019 г.</t>
  </si>
  <si>
    <t>06.03.2019 г.</t>
  </si>
  <si>
    <t>14.03.2019 г.</t>
  </si>
  <si>
    <t>КХ "Виктор"</t>
  </si>
  <si>
    <t>Жаксынский</t>
  </si>
  <si>
    <t>30.03.2019 г.</t>
  </si>
  <si>
    <t>30.04.2019 г.</t>
  </si>
  <si>
    <t>ТОО "Жаксылык Агро"</t>
  </si>
  <si>
    <t>Зерендинский</t>
  </si>
  <si>
    <t>28.04.2019 г.</t>
  </si>
  <si>
    <t>ТОО "Табигат"</t>
  </si>
  <si>
    <t>Есильский</t>
  </si>
  <si>
    <t>26.04.2019 г.</t>
  </si>
  <si>
    <t>ТОО "Шиели Агро"</t>
  </si>
  <si>
    <t>Бурабайский</t>
  </si>
  <si>
    <t>09.04.2019 г.</t>
  </si>
  <si>
    <t>09.05.2019 г.</t>
  </si>
  <si>
    <t>КХ "Пана"</t>
  </si>
  <si>
    <t>Уалихановский</t>
  </si>
  <si>
    <t>ТОО "Петерфельд-Агро"</t>
  </si>
  <si>
    <t>03.04.2019 г.</t>
  </si>
  <si>
    <t>07.04.2019 г.</t>
  </si>
  <si>
    <t>КХ "Акбота"</t>
  </si>
  <si>
    <t>05.04.2019 г.</t>
  </si>
  <si>
    <t>ТОО "Агро-Комплекс-Сулушок"</t>
  </si>
  <si>
    <t>М. Жумабаева</t>
  </si>
  <si>
    <t>КХ "Шаймерденов Б.А."</t>
  </si>
  <si>
    <t>Аккаинский</t>
  </si>
  <si>
    <t>11.04.2019 г.</t>
  </si>
  <si>
    <t>КХ "Дил-Нар-Ай"</t>
  </si>
  <si>
    <t>Баянаульский</t>
  </si>
  <si>
    <t>КХ "Нурали"</t>
  </si>
  <si>
    <t>10.04.2019 г.</t>
  </si>
  <si>
    <t>АО "ФФПСХ" и собственные ср-ва</t>
  </si>
  <si>
    <t>ТОО "Астык PV"</t>
  </si>
  <si>
    <t>Теренкольский</t>
  </si>
  <si>
    <t>14.04.2019 г.</t>
  </si>
  <si>
    <t>16.04.2019 г.</t>
  </si>
  <si>
    <t>ТОО "Сүт"</t>
  </si>
  <si>
    <t>Акжарский</t>
  </si>
  <si>
    <t>19.04.2019 г.</t>
  </si>
  <si>
    <t>23.04.2019 г.</t>
  </si>
  <si>
    <t>КХ "Батай"</t>
  </si>
  <si>
    <t>Теректинский</t>
  </si>
  <si>
    <t>КХ "Маметек"</t>
  </si>
  <si>
    <t>Зайсанский</t>
  </si>
  <si>
    <t>05.04.2019 г</t>
  </si>
  <si>
    <t>КХ "Махамбет"</t>
  </si>
  <si>
    <t>01.04.2019 г</t>
  </si>
  <si>
    <t>КХ "Айша"</t>
  </si>
  <si>
    <t>29.03.2019 г</t>
  </si>
  <si>
    <t>ТОО "Ас - Ай и К"</t>
  </si>
  <si>
    <t>Бескарагайский</t>
  </si>
  <si>
    <t>КХ "Сахариев"</t>
  </si>
  <si>
    <t>22.04.2019 г</t>
  </si>
  <si>
    <t>08.05.2019 г.</t>
  </si>
  <si>
    <t>01.05.2019 г.</t>
  </si>
  <si>
    <t>США</t>
  </si>
  <si>
    <t>05.05.2019 г.</t>
  </si>
  <si>
    <t>22.05.2019 г.</t>
  </si>
  <si>
    <t>ИП "Матыбаев"</t>
  </si>
  <si>
    <t>08.04.2019 г.</t>
  </si>
  <si>
    <t>КХ "Куантай"</t>
  </si>
  <si>
    <t>ТОО "КазМясо"</t>
  </si>
  <si>
    <t>Кегенский</t>
  </si>
  <si>
    <t>29.04.2019 г.</t>
  </si>
  <si>
    <t>27.05.2019 г.</t>
  </si>
  <si>
    <t>ФХ "Талпын Агро"</t>
  </si>
  <si>
    <t>02.05.2019 г.</t>
  </si>
  <si>
    <t>07.05.2019 г.</t>
  </si>
  <si>
    <t>КХ "Ислам"</t>
  </si>
  <si>
    <t>29.04.2019 г</t>
  </si>
  <si>
    <t>КХ "Койлыбай"</t>
  </si>
  <si>
    <t>КХ "Кабыл"</t>
  </si>
  <si>
    <t>КХ "Даулен"</t>
  </si>
  <si>
    <t>КХ "Аманжол"</t>
  </si>
  <si>
    <t>КХ "Береке"</t>
  </si>
  <si>
    <t>КХ "Нурканат"</t>
  </si>
  <si>
    <t>КХ "Торпак"</t>
  </si>
  <si>
    <t>КХ "Тама"</t>
  </si>
  <si>
    <t>КХ "Еңбек"</t>
  </si>
  <si>
    <t>КХ "Бастау"</t>
  </si>
  <si>
    <t>КХ "Игилик"</t>
  </si>
  <si>
    <t>КХ "Тұлпар"</t>
  </si>
  <si>
    <t>ФК "Жана-Коныс"</t>
  </si>
  <si>
    <t>КХ "Сулеймен"</t>
  </si>
  <si>
    <t>Кобдинский</t>
  </si>
  <si>
    <t>Мартукский</t>
  </si>
  <si>
    <t>Хромтауский</t>
  </si>
  <si>
    <t>Мугалжарский</t>
  </si>
  <si>
    <t>Каргалинский</t>
  </si>
  <si>
    <t>Уилский</t>
  </si>
  <si>
    <t>04.04.2019 г.</t>
  </si>
  <si>
    <t>15.04.2019 г.</t>
  </si>
  <si>
    <t>13.04.2019 г.</t>
  </si>
  <si>
    <t>24.04.2019 г.</t>
  </si>
  <si>
    <t>02.04.2019 г.</t>
  </si>
  <si>
    <t>25.04.2019 г.</t>
  </si>
  <si>
    <t>12.04.2019 г.</t>
  </si>
  <si>
    <t>8.05.2019 г.</t>
  </si>
  <si>
    <t>06.05.2019 г.</t>
  </si>
  <si>
    <t>"Даму"</t>
  </si>
  <si>
    <t>КТ "Алга"</t>
  </si>
  <si>
    <t>КТ  "Мартук"</t>
  </si>
  <si>
    <t>соб. средства</t>
  </si>
  <si>
    <t>ФФПСХ и соб. ср-ва</t>
  </si>
  <si>
    <t>КХ "Аккерман С. П."</t>
  </si>
  <si>
    <t>Узункольский</t>
  </si>
  <si>
    <t>КХ "Сивухин"</t>
  </si>
  <si>
    <t>КХ "Нуркен"</t>
  </si>
  <si>
    <t>КХ "Карина"</t>
  </si>
  <si>
    <t>КХ "Норд"</t>
  </si>
  <si>
    <t>КХ "Майдан"</t>
  </si>
  <si>
    <t>КХ "Досжан"</t>
  </si>
  <si>
    <t>КХ "Есіл"</t>
  </si>
  <si>
    <t>КТ "Узунколь"</t>
  </si>
  <si>
    <t>Кредит. линии "Сыбага"</t>
  </si>
  <si>
    <t>ТОО "Атамұра-Табыс"</t>
  </si>
  <si>
    <t>Ангус</t>
  </si>
  <si>
    <t>03.01.2019г.</t>
  </si>
  <si>
    <t>КХ "Атамекен"</t>
  </si>
  <si>
    <t>Симентальский</t>
  </si>
  <si>
    <t>14.05.2019г.</t>
  </si>
  <si>
    <t>КТ Қарқаралы</t>
  </si>
  <si>
    <t>КХ "Мүлкібай"</t>
  </si>
  <si>
    <t>15.05.2019 г.</t>
  </si>
  <si>
    <t>16.05.2019 г.</t>
  </si>
  <si>
    <t>КТ "Мамбетов и К"</t>
  </si>
  <si>
    <t>Мамлютский</t>
  </si>
  <si>
    <t>18.05.2019 г.</t>
  </si>
  <si>
    <t>КХ "Еркебулан"</t>
  </si>
  <si>
    <t>Жалагашский</t>
  </si>
  <si>
    <t>ФХ "Ансар"</t>
  </si>
  <si>
    <t>Словения</t>
  </si>
  <si>
    <t>КХ "Сатвалдинов Н.К."</t>
  </si>
  <si>
    <t>Денисовский</t>
  </si>
  <si>
    <t>14.05.2019 г.</t>
  </si>
  <si>
    <t>Латвия</t>
  </si>
  <si>
    <t>КХ "Коянды Агро"</t>
  </si>
  <si>
    <t>23.02.2019 г.</t>
  </si>
  <si>
    <t>КХ "Алдияр"</t>
  </si>
  <si>
    <t>19.05.2019 г.</t>
  </si>
  <si>
    <t>19.06.2019 г.</t>
  </si>
  <si>
    <t>Словакия</t>
  </si>
  <si>
    <t>КХ "Айдын"</t>
  </si>
  <si>
    <t>20.05.2019 г.</t>
  </si>
  <si>
    <t>20.06.2019 г.</t>
  </si>
  <si>
    <t xml:space="preserve">КТ "Денисовское" </t>
  </si>
  <si>
    <t>КХ "Арна"</t>
  </si>
  <si>
    <t>Айртауский</t>
  </si>
  <si>
    <t>29.05.2019 г.</t>
  </si>
  <si>
    <t>КХ "Омарходжаев Марат Болатович"</t>
  </si>
  <si>
    <t>КХ "Роза"</t>
  </si>
  <si>
    <t>КХ "Сиргебай-Ата"</t>
  </si>
  <si>
    <t>Байзакский, Коптерекский с/о</t>
  </si>
  <si>
    <t>04.04.1019</t>
  </si>
  <si>
    <t>ТОО "Агрофирма Түрікпен"</t>
  </si>
  <si>
    <t>Т.Рыскулова</t>
  </si>
  <si>
    <t>Реализовано,   голов</t>
  </si>
  <si>
    <t>Уд.вес,  %</t>
  </si>
  <si>
    <t>ИП"Палатченко"</t>
  </si>
  <si>
    <t>Айыртау</t>
  </si>
  <si>
    <t xml:space="preserve">АО "ФФПСХ" </t>
  </si>
  <si>
    <t>ФХ"Шахар"</t>
  </si>
  <si>
    <t>ФХ"Бекет"</t>
  </si>
  <si>
    <t xml:space="preserve">АО"АКК" </t>
  </si>
  <si>
    <t>31.05.2019 г.</t>
  </si>
  <si>
    <t>31.07.2019 г.</t>
  </si>
  <si>
    <t>КХ "Ибрагим"</t>
  </si>
  <si>
    <t>КХ "Айдос"</t>
  </si>
  <si>
    <t>23.05.2019 г.</t>
  </si>
  <si>
    <t>АО"АКК", ТОО"Акжаик агро"</t>
  </si>
  <si>
    <t>29.05..2019 г.</t>
  </si>
  <si>
    <t>КХ"Мадина"</t>
  </si>
  <si>
    <t>ИП"Даугирдас М.П"</t>
  </si>
  <si>
    <t>ФХ"Архар"</t>
  </si>
  <si>
    <t xml:space="preserve">АО "АКК" </t>
  </si>
  <si>
    <t>ТОО"Арай-1"</t>
  </si>
  <si>
    <t>Айыртауский</t>
  </si>
  <si>
    <t>02.06.2019 г.</t>
  </si>
  <si>
    <t>03.06.2019 г.</t>
  </si>
  <si>
    <t>КХ "Әсет"</t>
  </si>
  <si>
    <t>Шиелинский</t>
  </si>
  <si>
    <t>22.03.2019 г.</t>
  </si>
  <si>
    <t>к/х "Тусупов"</t>
  </si>
  <si>
    <t>Улытауский</t>
  </si>
  <si>
    <t>Герефорд</t>
  </si>
  <si>
    <t>АО"ФФПСХ"</t>
  </si>
  <si>
    <t>к/х "Аршын"</t>
  </si>
  <si>
    <t>Абердин - ангуская</t>
  </si>
  <si>
    <t>КХ "Салтанат"</t>
  </si>
  <si>
    <t>Осакаровский</t>
  </si>
  <si>
    <t>Симментальская</t>
  </si>
  <si>
    <t>13.03.2019 г.</t>
  </si>
  <si>
    <t>27.04.2019 г.</t>
  </si>
  <si>
    <t>КХ "Тусупов"</t>
  </si>
  <si>
    <t>КХ "Аршын"</t>
  </si>
  <si>
    <t>КХ "Омаров Орынбай Бельгибаевич"</t>
  </si>
  <si>
    <t>18.06.2019 г.</t>
  </si>
  <si>
    <t>ИП "Абдрахманов Б.Д."</t>
  </si>
  <si>
    <t>КХ "Наз-Мырза"</t>
  </si>
  <si>
    <t>Айтекебийский</t>
  </si>
  <si>
    <t>23.05.2019г</t>
  </si>
  <si>
    <t>КХ "Баянауыл"</t>
  </si>
  <si>
    <t>КХ "Таланды"</t>
  </si>
  <si>
    <t>ТОО "АкТеп"</t>
  </si>
  <si>
    <t>СПК "Новый путь"</t>
  </si>
  <si>
    <t>г.Актобе</t>
  </si>
  <si>
    <t>КХ "Кишикум"</t>
  </si>
  <si>
    <t>Беларусь</t>
  </si>
  <si>
    <t>КХ "Жасұлан"</t>
  </si>
  <si>
    <t>КХ "Куша"</t>
  </si>
  <si>
    <t>КТ "Айтеке би"</t>
  </si>
  <si>
    <t>КХ "Нұр"</t>
  </si>
  <si>
    <t>Темирский</t>
  </si>
  <si>
    <t>20.05.2019г</t>
  </si>
  <si>
    <t>26.05.2019 г.</t>
  </si>
  <si>
    <t>24.05.2019 г.</t>
  </si>
  <si>
    <t>25.04.2019 г</t>
  </si>
  <si>
    <t>30.05.2019 г</t>
  </si>
  <si>
    <t>25.05.2019 г</t>
  </si>
  <si>
    <t>26.05.2019 г</t>
  </si>
  <si>
    <t>29.05.2019 г</t>
  </si>
  <si>
    <t>Шал акын</t>
  </si>
  <si>
    <t xml:space="preserve">АО"ФФПСХ" </t>
  </si>
  <si>
    <t>ИП "Карабеков С.Е"</t>
  </si>
  <si>
    <t>КХ "Нұрлы-Жай"</t>
  </si>
  <si>
    <t xml:space="preserve">Чехия Республикасы (KB-AGROEXPORT s.r.о.,K Vystrkovu 2186, Praha b.o. Alpenvieh I-E GmbH, Leibnitz str. 1, Munchen) </t>
  </si>
  <si>
    <t>20.05.2019 г</t>
  </si>
  <si>
    <t>16.04.2019 г</t>
  </si>
  <si>
    <t>17.05.2019 г</t>
  </si>
  <si>
    <t>2.05.2019 г</t>
  </si>
  <si>
    <t>12.02.2019 г.</t>
  </si>
  <si>
    <t>14.05.2019 г</t>
  </si>
  <si>
    <t>КХ "Ерасыл"</t>
  </si>
  <si>
    <t>30.04.2019 г</t>
  </si>
  <si>
    <t>КХ "Бекзат"</t>
  </si>
  <si>
    <t>21.05.2019 г.</t>
  </si>
  <si>
    <t>КХ "Нурахмет"</t>
  </si>
  <si>
    <t>Кучумский</t>
  </si>
  <si>
    <t>КХ "Руслан"</t>
  </si>
  <si>
    <t>КХ "Казына"</t>
  </si>
  <si>
    <t>КХ "Какебай"</t>
  </si>
  <si>
    <t>04.06.2019 г.</t>
  </si>
  <si>
    <t>КХ "Нурбора"</t>
  </si>
  <si>
    <t>05.06.2019 г.</t>
  </si>
  <si>
    <t>КХ "Алтын дан"</t>
  </si>
  <si>
    <t>13.06.2019 г.</t>
  </si>
  <si>
    <t>КХ "Тиса"</t>
  </si>
  <si>
    <t>14.06.2019 г</t>
  </si>
  <si>
    <t>15.04.2019 г</t>
  </si>
  <si>
    <t>16.05.2019 г</t>
  </si>
  <si>
    <t>Импорт племенного крупного рогатого скота молочного, молочно-мясного и мясного направления продуктивности  в 2019 году</t>
  </si>
  <si>
    <t>20.04.2019 г</t>
  </si>
  <si>
    <t>23.04.2019 г</t>
  </si>
  <si>
    <t>04.05.2019 г</t>
  </si>
  <si>
    <t>24.05.2019 г</t>
  </si>
  <si>
    <t>01.05.2019 г</t>
  </si>
  <si>
    <t>02.05.2019 г</t>
  </si>
  <si>
    <t>08.05.2019 г</t>
  </si>
  <si>
    <t>КХ "Бек-жан"</t>
  </si>
  <si>
    <t>13.05.2019 г</t>
  </si>
  <si>
    <t>06.06.2019 г</t>
  </si>
  <si>
    <t>21.05.2019 г</t>
  </si>
  <si>
    <t>ТОО "Кұт 2016"</t>
  </si>
  <si>
    <t>им. Биржан сала</t>
  </si>
  <si>
    <t>30.06.2019 г.</t>
  </si>
  <si>
    <t>казахская белоголовая</t>
  </si>
  <si>
    <t>КХ "Асхат"</t>
  </si>
  <si>
    <t>Жанааркинский</t>
  </si>
  <si>
    <t>28.05.19 г</t>
  </si>
  <si>
    <t>КХ "Әлібек"</t>
  </si>
  <si>
    <t>КХ "Тілеміс"</t>
  </si>
  <si>
    <t>03.06.19 г</t>
  </si>
  <si>
    <t>КХ "Қасқақошкар</t>
  </si>
  <si>
    <t>05.06.19 г</t>
  </si>
  <si>
    <t>КХ "Темирбеков"</t>
  </si>
  <si>
    <t>г. Жезказган</t>
  </si>
  <si>
    <t>АО "КТ Жанаарка</t>
  </si>
  <si>
    <t>ТОО "AiZetFarms"</t>
  </si>
  <si>
    <t>Ерейментауский</t>
  </si>
  <si>
    <t>абердин ангус</t>
  </si>
  <si>
    <t>03.07.2019 г.</t>
  </si>
  <si>
    <t>01.07.2019 г.</t>
  </si>
  <si>
    <t>03.08.2019 г.</t>
  </si>
  <si>
    <t>Росиия</t>
  </si>
  <si>
    <t>17.05.2019 г.</t>
  </si>
  <si>
    <t>КХ "Коржын"</t>
  </si>
  <si>
    <t>Каратобинский</t>
  </si>
  <si>
    <t>КХ "Нарын"</t>
  </si>
  <si>
    <t>24.06.2019 г.</t>
  </si>
  <si>
    <t>КХ "Игнат"</t>
  </si>
  <si>
    <t>Беларусия</t>
  </si>
  <si>
    <t>КХ "Қуаныш"</t>
  </si>
  <si>
    <t>17.06.2019г</t>
  </si>
  <si>
    <t>26.06.2019г</t>
  </si>
  <si>
    <t>КХ "МГВ"</t>
  </si>
  <si>
    <t>18.06.2019г</t>
  </si>
  <si>
    <t>04.06.019г</t>
  </si>
  <si>
    <t>27.06.2019г</t>
  </si>
  <si>
    <t>ТОО "Кумкудук"</t>
  </si>
  <si>
    <t>03.07.2019г</t>
  </si>
  <si>
    <t>06.06.2019г</t>
  </si>
  <si>
    <t>КХ "Рахимжан"</t>
  </si>
  <si>
    <t>13.06.2019г</t>
  </si>
  <si>
    <t>КХ "Өріс"</t>
  </si>
  <si>
    <t>28.06.2019г</t>
  </si>
  <si>
    <t>Собств. средства</t>
  </si>
  <si>
    <t>КТ "Мартук"</t>
  </si>
  <si>
    <t>Ирландия</t>
  </si>
  <si>
    <t>шароле</t>
  </si>
  <si>
    <t xml:space="preserve">Итого по молочным породам: </t>
  </si>
  <si>
    <t>06.06.2019 г.</t>
  </si>
  <si>
    <t>04.07.2019 г.</t>
  </si>
  <si>
    <t>30.05.2019 г.</t>
  </si>
  <si>
    <t>ТОО "Компания Тау Самал"</t>
  </si>
  <si>
    <t>КХ "Ажар"</t>
  </si>
  <si>
    <t>04.08.2019 г.</t>
  </si>
  <si>
    <t>КХ "Бисенов М.Д."</t>
  </si>
  <si>
    <t>Байтерекский</t>
  </si>
  <si>
    <t>02.07.2019 г.</t>
  </si>
  <si>
    <t>КХ "Аргамак"</t>
  </si>
  <si>
    <t>КХ "Алибай"</t>
  </si>
  <si>
    <t>г. Капшагай</t>
  </si>
  <si>
    <t>КХ "Астык"</t>
  </si>
  <si>
    <t>16.07.2019 г.</t>
  </si>
  <si>
    <t>КХ "Таракты"</t>
  </si>
  <si>
    <t>13.07.2019 г.</t>
  </si>
  <si>
    <t>КХ "Ертис"</t>
  </si>
  <si>
    <t>Павлодарский</t>
  </si>
  <si>
    <t>ТОО "Колос-Фирма"</t>
  </si>
  <si>
    <t>Эстония</t>
  </si>
  <si>
    <t>ИП "Тымборский"</t>
  </si>
  <si>
    <t>ИП "Абдыров"</t>
  </si>
  <si>
    <t>19.07.2019 г.</t>
  </si>
  <si>
    <t>16.06.2019 г.</t>
  </si>
  <si>
    <t>17.06.2019 г.</t>
  </si>
  <si>
    <t>07.06.2019 г.</t>
  </si>
  <si>
    <t>08.06.2019 г.</t>
  </si>
  <si>
    <t>28.06.2019 г.</t>
  </si>
  <si>
    <t>КХ "Толеген"</t>
  </si>
  <si>
    <t>15.07.2019 г.</t>
  </si>
  <si>
    <t>24.07.2019 г.</t>
  </si>
  <si>
    <t>к/х «Райян»</t>
  </si>
  <si>
    <t>к/х «Кеңасу»</t>
  </si>
  <si>
    <t>к/х «Көк жайлау»</t>
  </si>
  <si>
    <t>к/х «Береке»</t>
  </si>
  <si>
    <t>к/х «Салауат»</t>
  </si>
  <si>
    <t>28.05.2019 г.</t>
  </si>
  <si>
    <t>14.06.2019 г.</t>
  </si>
  <si>
    <t>15.06.2019 г.</t>
  </si>
  <si>
    <t>10.06.2019 г.</t>
  </si>
  <si>
    <t>10.05.2019 г.</t>
  </si>
  <si>
    <t>29.06.2019 г.</t>
  </si>
  <si>
    <t>КТ "Сарыбел"</t>
  </si>
  <si>
    <t>10.07.2019 г.</t>
  </si>
  <si>
    <t>ТОО "Кызыл-Кокдомбак"</t>
  </si>
  <si>
    <t>КХ "Амиров Т.Ж."</t>
  </si>
  <si>
    <t>08.07.2019 г.</t>
  </si>
  <si>
    <t>СПК "Талас"</t>
  </si>
  <si>
    <t>Райымбекский</t>
  </si>
  <si>
    <t>КХ "С. Тышканбаева"</t>
  </si>
  <si>
    <t>Панфиловский</t>
  </si>
  <si>
    <t>30.07.2019 г.</t>
  </si>
  <si>
    <t>КХ "А. Кумарбеков"</t>
  </si>
  <si>
    <t>КХ "Калиев А.У."</t>
  </si>
  <si>
    <t>Тарановский</t>
  </si>
  <si>
    <t>КХ "Байбек"</t>
  </si>
  <si>
    <t>15.08.2019 г.</t>
  </si>
  <si>
    <t>02.08.2019 г.</t>
  </si>
  <si>
    <t>12.08.2019 г.</t>
  </si>
  <si>
    <t xml:space="preserve">ТОО "Гранат" </t>
  </si>
  <si>
    <t>с.з.г. Экибастуз</t>
  </si>
  <si>
    <t xml:space="preserve">ТОО "Галицкое" </t>
  </si>
  <si>
    <t xml:space="preserve">Успенский </t>
  </si>
  <si>
    <t>собственные</t>
  </si>
  <si>
    <t>01.04.2019 г.</t>
  </si>
  <si>
    <t>ИП «Береке»</t>
  </si>
  <si>
    <t>КХ «Егіз қора»</t>
  </si>
  <si>
    <t>КХ «Маруф»</t>
  </si>
  <si>
    <t>КХ «Мурат»</t>
  </si>
  <si>
    <t>КХ Музпардин ата»</t>
  </si>
  <si>
    <t>КХ «Балым»</t>
  </si>
  <si>
    <t>ИП «Али»</t>
  </si>
  <si>
    <t>ТОО «Казына жер LTD»</t>
  </si>
  <si>
    <t>КХ «Жырық құдық»</t>
  </si>
  <si>
    <t>СПК «Агроиновация»</t>
  </si>
  <si>
    <t>КХ «Береке»</t>
  </si>
  <si>
    <t xml:space="preserve">Казгуртский </t>
  </si>
  <si>
    <t>Казгуртский</t>
  </si>
  <si>
    <t>г. Кентау</t>
  </si>
  <si>
    <t>Арысский</t>
  </si>
  <si>
    <t>Сузакский</t>
  </si>
  <si>
    <t>06.02.2019 г.</t>
  </si>
  <si>
    <t>07.02.2019 г.</t>
  </si>
  <si>
    <t>лимузин</t>
  </si>
  <si>
    <t>14.07.2019 г.</t>
  </si>
  <si>
    <t>13.08.2019 г.</t>
  </si>
  <si>
    <t>01.06.2019 г.</t>
  </si>
  <si>
    <t>26.06.2019 г.</t>
  </si>
  <si>
    <t>17.07.2019 г.</t>
  </si>
  <si>
    <t>КТ "Яссы несие"</t>
  </si>
  <si>
    <t>КТ "Түркістан несие"</t>
  </si>
  <si>
    <t>КТ "Наурыз несие"</t>
  </si>
  <si>
    <t>КХ "Шаттық"</t>
  </si>
  <si>
    <t>Казталовский</t>
  </si>
  <si>
    <t>ИП "Жаксимбетов"</t>
  </si>
  <si>
    <t>14.08.2019 г.</t>
  </si>
  <si>
    <t>13.05.2019 г.</t>
  </si>
  <si>
    <t>21.06.2019 г.</t>
  </si>
  <si>
    <t>25.05.2019 г.</t>
  </si>
  <si>
    <t>09.08.2019 г.</t>
  </si>
  <si>
    <t>19.08.2019 г.</t>
  </si>
  <si>
    <t>ИП "Райымбеков Р.К."</t>
  </si>
  <si>
    <t>Ордабасинский</t>
  </si>
  <si>
    <t>ФХ "Калмырзаев Ж."</t>
  </si>
  <si>
    <t>красно-пестрая</t>
  </si>
  <si>
    <t>25.02.2019 г.</t>
  </si>
  <si>
    <t>КХ Али ата"</t>
  </si>
  <si>
    <t>Сайрамский</t>
  </si>
  <si>
    <t>ИП "Байысбеков Ж.А."</t>
  </si>
  <si>
    <t>Байдибекский</t>
  </si>
  <si>
    <t>05.01.2019 г.</t>
  </si>
  <si>
    <t>КХ "Енбек-1"</t>
  </si>
  <si>
    <t>01.01.2019 г.</t>
  </si>
  <si>
    <t>30.01.2019 г.</t>
  </si>
  <si>
    <t>ИП "Жакаев Б.С."</t>
  </si>
  <si>
    <t>КХ "Нұр-ай"</t>
  </si>
  <si>
    <t>КХ "Оралбек ата"</t>
  </si>
  <si>
    <t>КХ "Нурислам"</t>
  </si>
  <si>
    <t>ТОО "Арыс-Алтын-К"</t>
  </si>
  <si>
    <t>ИП "Корчибеков"</t>
  </si>
  <si>
    <t>20.04.2019 г.</t>
  </si>
  <si>
    <t>КХ "Жақсылық"</t>
  </si>
  <si>
    <t>17.06.2019 г</t>
  </si>
  <si>
    <t>05.07.2019 г</t>
  </si>
  <si>
    <t>КХ "Бурсак"</t>
  </si>
  <si>
    <t>09.06.2019 г.</t>
  </si>
  <si>
    <t>09.07.2019 г</t>
  </si>
  <si>
    <t>КХ "Сункар"</t>
  </si>
  <si>
    <t>14.08.2019 г</t>
  </si>
  <si>
    <t>КХ "Жуман ата"</t>
  </si>
  <si>
    <t>КХ "Аспан -Ш"</t>
  </si>
  <si>
    <t>КХ "Кайсар"</t>
  </si>
  <si>
    <t>25.06.2019 г.</t>
  </si>
  <si>
    <t>КХ "Жиренше"</t>
  </si>
  <si>
    <t>03.07.2019 г</t>
  </si>
  <si>
    <t>КХ "Али"</t>
  </si>
  <si>
    <t>ТОО"Карағаш"</t>
  </si>
  <si>
    <t>КХ "Би Ата"</t>
  </si>
  <si>
    <t>КХ "Нур Али"</t>
  </si>
  <si>
    <t>Катон -Карагайский</t>
  </si>
  <si>
    <t>27.03.2019 г.</t>
  </si>
  <si>
    <t>КХ "Достық"</t>
  </si>
  <si>
    <t>КХ "Сагади"</t>
  </si>
  <si>
    <t>06.08.2019 г.</t>
  </si>
  <si>
    <t>12.07.2019 г.</t>
  </si>
  <si>
    <t>23.07.2019 г.</t>
  </si>
  <si>
    <t>22.07.2019 г.</t>
  </si>
  <si>
    <t>20.08.2019 г.</t>
  </si>
  <si>
    <t>КХ "Омаров"</t>
  </si>
  <si>
    <t>26.07.2019 г.</t>
  </si>
  <si>
    <t>27.07.2019 г.</t>
  </si>
  <si>
    <t>КХ "Жаңбыр"</t>
  </si>
  <si>
    <t>16.08.2019г</t>
  </si>
  <si>
    <t>КХ "Алихан"</t>
  </si>
  <si>
    <t>28.04.2019г</t>
  </si>
  <si>
    <t>28.05.2019г</t>
  </si>
  <si>
    <t>КХ "Кулмухамбет"</t>
  </si>
  <si>
    <t>13.05.2019г</t>
  </si>
  <si>
    <t>КХ "Жаңа-Тұрмыс"</t>
  </si>
  <si>
    <t>01.08.2019г</t>
  </si>
  <si>
    <t>КХ "Олжас"</t>
  </si>
  <si>
    <t>КХ "Әділ"</t>
  </si>
  <si>
    <t>12.07.2019г</t>
  </si>
  <si>
    <t>12.08.2019г</t>
  </si>
  <si>
    <t>17.08.2019 г.</t>
  </si>
  <si>
    <t>06.07.2019 г.</t>
  </si>
  <si>
    <t>28.07.2019 г.</t>
  </si>
  <si>
    <t>18.07.2019 г.</t>
  </si>
  <si>
    <t>ФХ "Болашак -Агро"</t>
  </si>
  <si>
    <t>28.08.2019 г.</t>
  </si>
  <si>
    <t xml:space="preserve"> "Жұмабаев" ШҚ</t>
  </si>
  <si>
    <t>Қызылорда</t>
  </si>
  <si>
    <t>КХ "Сарсенов Н.А."</t>
  </si>
  <si>
    <t>Махамбетский</t>
  </si>
  <si>
    <t>Калмыцкая</t>
  </si>
  <si>
    <t>ТОО "Иван Зенченко"</t>
  </si>
  <si>
    <t>12.06.2019 г.</t>
  </si>
  <si>
    <t>03.09.2019 г.</t>
  </si>
  <si>
    <t>23.08.2019 г.</t>
  </si>
  <si>
    <t>04.09.2019 г.</t>
  </si>
  <si>
    <t>ИП"Исмагулова К.Б"</t>
  </si>
  <si>
    <t>КХ"Хасенов К.Д"</t>
  </si>
  <si>
    <t>КХ"Уразбаев К.И"</t>
  </si>
  <si>
    <t>Қызылжарский</t>
  </si>
  <si>
    <t>05.09.2019 г.</t>
  </si>
  <si>
    <t>КХ "Ырыздык"</t>
  </si>
  <si>
    <t>г. Аркалык</t>
  </si>
  <si>
    <t>КХ "Тобулбаев Б.Р."</t>
  </si>
  <si>
    <t xml:space="preserve">Мендыкаринский </t>
  </si>
  <si>
    <t>Карасуский</t>
  </si>
  <si>
    <t>29.08.2019 г.</t>
  </si>
  <si>
    <t>13.09.2019 г.</t>
  </si>
  <si>
    <t>КХ "АК жайлау"</t>
  </si>
  <si>
    <t>КХ "Ыкыбай"</t>
  </si>
  <si>
    <t>11.06.2019 г</t>
  </si>
  <si>
    <t>29.07.2019г</t>
  </si>
  <si>
    <t>КХ "Ерганат"</t>
  </si>
  <si>
    <t>03.09.2019г</t>
  </si>
  <si>
    <t xml:space="preserve"> ФХ"Медина"</t>
  </si>
  <si>
    <t>20.03.2019г</t>
  </si>
  <si>
    <t>02.04.2019г</t>
  </si>
  <si>
    <t>09.07.2019г</t>
  </si>
  <si>
    <t>30.07.2019г</t>
  </si>
  <si>
    <t>ФХ "Жаксыбай"</t>
  </si>
  <si>
    <t>22.07.2019г</t>
  </si>
  <si>
    <t>11.08.2019г</t>
  </si>
  <si>
    <t>КХ "Актасты"</t>
  </si>
  <si>
    <t>КХ "Бірназар"</t>
  </si>
  <si>
    <t>КХ"Енбек-А"</t>
  </si>
  <si>
    <t>КХ "АЖН"</t>
  </si>
  <si>
    <t>КХ  "Улкен"</t>
  </si>
  <si>
    <t>АО "РЗА"</t>
  </si>
  <si>
    <t>Қазалы</t>
  </si>
  <si>
    <t>11.09.2019 г.</t>
  </si>
  <si>
    <t>16.09.2019 г.</t>
  </si>
  <si>
    <t>19.09.2019 г</t>
  </si>
  <si>
    <t>15.08.2019 г</t>
  </si>
  <si>
    <t>16.08.2019 г</t>
  </si>
  <si>
    <t>26.07.2019 г</t>
  </si>
  <si>
    <t>25.07.2019 г</t>
  </si>
  <si>
    <t>18.07.2019 г</t>
  </si>
  <si>
    <t>23.08.2019 г</t>
  </si>
  <si>
    <t>21.08.2019 г</t>
  </si>
  <si>
    <t>17.04.2019 г</t>
  </si>
  <si>
    <t>04.06.2019 г</t>
  </si>
  <si>
    <t>10.06.2019 г</t>
  </si>
  <si>
    <t>15.09.2019 г.</t>
  </si>
  <si>
    <t>29.09.2019 г.</t>
  </si>
  <si>
    <t>21.09.2019 г.</t>
  </si>
  <si>
    <t>14.09.2019 г.</t>
  </si>
  <si>
    <t>ТОО "Аксут LLS"</t>
  </si>
  <si>
    <t>09.09.2019 г.</t>
  </si>
  <si>
    <t>01.08.2019 г.</t>
  </si>
  <si>
    <t>22.08.2019 г.</t>
  </si>
  <si>
    <t>07.10.2019 г.</t>
  </si>
  <si>
    <t>13.08.2019 г</t>
  </si>
  <si>
    <t>ТОО "ASTAL AGRO"</t>
  </si>
  <si>
    <t>Железинский</t>
  </si>
  <si>
    <t>26.08.2019 г.</t>
  </si>
  <si>
    <t>27.08.2019 г.</t>
  </si>
  <si>
    <t>01.09.2019 г.</t>
  </si>
  <si>
    <t>швицкая</t>
  </si>
  <si>
    <t>06.09.2019 г.</t>
  </si>
  <si>
    <t>16.08.2019 г.</t>
  </si>
  <si>
    <t>23.09.2019 г.</t>
  </si>
  <si>
    <t>КХ "Жанель"</t>
  </si>
  <si>
    <t>21.06.2019 г</t>
  </si>
  <si>
    <t>КХ "Ихсан"</t>
  </si>
  <si>
    <t>КХ "Жұмазия"</t>
  </si>
  <si>
    <t>19.09.2019 г.</t>
  </si>
  <si>
    <t>Литва</t>
  </si>
  <si>
    <t>КХ "Алишер"</t>
  </si>
  <si>
    <t>КХ "Шовда"</t>
  </si>
  <si>
    <t>02.09.2019 г.</t>
  </si>
  <si>
    <t>КХ "Мұқадес"</t>
  </si>
  <si>
    <t>12.09.2019 г.</t>
  </si>
  <si>
    <t>КХ "Айдар"</t>
  </si>
  <si>
    <t>Жангалинский</t>
  </si>
  <si>
    <t>КХ "Калашников"</t>
  </si>
  <si>
    <t>30.09.2019 г.</t>
  </si>
  <si>
    <t xml:space="preserve">Литва </t>
  </si>
  <si>
    <t>КТ "Урал инвест"</t>
  </si>
  <si>
    <t>21.08.2019 г.</t>
  </si>
  <si>
    <t>29.07.2019 г.</t>
  </si>
  <si>
    <t>01.10.2019 г.</t>
  </si>
  <si>
    <t>18.09.2019 г.</t>
  </si>
  <si>
    <t>КХ "Жас-Улан"</t>
  </si>
  <si>
    <t>19.09.2019г</t>
  </si>
  <si>
    <t>на карантине</t>
  </si>
  <si>
    <t>23.09.2019г</t>
  </si>
  <si>
    <t>КХ "Кумсай"</t>
  </si>
  <si>
    <t>18.09.2019г</t>
  </si>
  <si>
    <t>КХ "Светлана"</t>
  </si>
  <si>
    <t>17.09.2019г</t>
  </si>
  <si>
    <t>КХ "Әділ-Жан-Би-Әлібек"</t>
  </si>
  <si>
    <t>25.09.2019г</t>
  </si>
  <si>
    <t xml:space="preserve"> АО"Даму"</t>
  </si>
  <si>
    <t>ФХ "Жана-бет"</t>
  </si>
  <si>
    <t>ФХ "Ахмет"</t>
  </si>
  <si>
    <t>ФХ "Ырыс"</t>
  </si>
  <si>
    <t>КХ "Фермер"</t>
  </si>
  <si>
    <t>25.12.2018 г.</t>
  </si>
  <si>
    <t>КХ "Саржайлау"</t>
  </si>
  <si>
    <t>14.10.2019 г.</t>
  </si>
  <si>
    <t>26.09.2019 г.</t>
  </si>
  <si>
    <t>21.10.2019 г</t>
  </si>
  <si>
    <t>КХ "Жаркын"</t>
  </si>
  <si>
    <t>25.09.2019 г.</t>
  </si>
  <si>
    <t>КХ "Димаш"</t>
  </si>
  <si>
    <t>КХ "Бейбіт"</t>
  </si>
  <si>
    <t>08.10.2019 г.</t>
  </si>
  <si>
    <t>09.10.2019 г.</t>
  </si>
  <si>
    <t>КХ "Анер"</t>
  </si>
  <si>
    <t>КХ "Каджы Мукан"</t>
  </si>
  <si>
    <t>18.10.2019 г.</t>
  </si>
  <si>
    <t>КХ "Дарын"</t>
  </si>
  <si>
    <t>24.10.2019 г.</t>
  </si>
  <si>
    <t>КХ "Шыңғыс"</t>
  </si>
  <si>
    <t>28.10.2019 г.</t>
  </si>
  <si>
    <t>Реализовано,
 голов</t>
  </si>
  <si>
    <t>Уд.вес,
%</t>
  </si>
  <si>
    <t>Дата
завоза
скота</t>
  </si>
  <si>
    <t>Дата
снятия с
карантина</t>
  </si>
  <si>
    <t>24.09.2019 г.</t>
  </si>
  <si>
    <t>ИП "Сәтті корпорация."</t>
  </si>
  <si>
    <t>ТОО "АСНО КОКШЕ"</t>
  </si>
  <si>
    <t>Источник
финансирования</t>
  </si>
  <si>
    <t>Страна-
экспортер</t>
  </si>
  <si>
    <t>10.10.2019 г.</t>
  </si>
  <si>
    <t>КХ "Ширинов Ф.А"</t>
  </si>
  <si>
    <t>Герефордская</t>
  </si>
  <si>
    <t>КХ "Акнур"</t>
  </si>
  <si>
    <t>КХ "Ержанова К.Р."</t>
  </si>
  <si>
    <t>КХ "Ермұрат"</t>
  </si>
  <si>
    <t>ФХ "Мақсат"</t>
  </si>
  <si>
    <t>ИП "Нуралиевич"</t>
  </si>
  <si>
    <t>КХ "Мерей"</t>
  </si>
  <si>
    <t>КХ "Алтын дән"</t>
  </si>
  <si>
    <t>КХ "Адал"</t>
  </si>
  <si>
    <t>КХ "Кәусар"</t>
  </si>
  <si>
    <t>КХ "Аброй"</t>
  </si>
  <si>
    <t>КХ "Қорық"</t>
  </si>
  <si>
    <t>КХ "Нургазы"</t>
  </si>
  <si>
    <t>КХ "Дос-сан</t>
  </si>
  <si>
    <t>КХ "Жанаталап"</t>
  </si>
  <si>
    <t>КХ "Диана"</t>
  </si>
  <si>
    <t>КХ "Тельжан"</t>
  </si>
  <si>
    <t>ТОО "Тока KZ</t>
  </si>
  <si>
    <t>Нуринский</t>
  </si>
  <si>
    <t>КХ "Акжан"</t>
  </si>
  <si>
    <t>Россия РТ</t>
  </si>
  <si>
    <t xml:space="preserve">Россия </t>
  </si>
  <si>
    <t>СКТ "Нура"</t>
  </si>
  <si>
    <t>КХ "Төленгіт"</t>
  </si>
  <si>
    <t>02.10.2019 г.</t>
  </si>
  <si>
    <t>29.10.2019 г.</t>
  </si>
  <si>
    <t>КХ "Сибат"</t>
  </si>
  <si>
    <t>26.10.2019 г.</t>
  </si>
  <si>
    <t>КХ "Ерәлі"</t>
  </si>
  <si>
    <t>23.10.2019 г.</t>
  </si>
  <si>
    <t>Сырымский</t>
  </si>
  <si>
    <t>07.11.2019 г.</t>
  </si>
  <si>
    <t>Филиал "Батыс Шаруа"</t>
  </si>
  <si>
    <t>01.11.2019 г.</t>
  </si>
  <si>
    <t>21.10.2019 г.</t>
  </si>
  <si>
    <t>КХ "Есентаев"</t>
  </si>
  <si>
    <t>ТОО"Жер-Ана Солтустик"</t>
  </si>
  <si>
    <t>КТ"Зенченко и К"</t>
  </si>
  <si>
    <t>07.10.2019ж</t>
  </si>
  <si>
    <t>03.10.2019ж</t>
  </si>
  <si>
    <t>15.10.2019ж</t>
  </si>
  <si>
    <t>КХ "Кулдыбаев Даулетгали"</t>
  </si>
  <si>
    <t>Каратальский</t>
  </si>
  <si>
    <t>04.10.2019 г.</t>
  </si>
  <si>
    <t>КХ "Берекет"</t>
  </si>
  <si>
    <t>03.11.2019 г.</t>
  </si>
  <si>
    <t>КХ "Иманбаев Ш.Ш."</t>
  </si>
  <si>
    <t>04.11.2019 г.</t>
  </si>
  <si>
    <t>КХ "Шаяхметов"</t>
  </si>
  <si>
    <t>12.11.2019 г.</t>
  </si>
  <si>
    <t>АО "АПК Адал"</t>
  </si>
  <si>
    <t>голштино-фризская</t>
  </si>
  <si>
    <t>21.11.2019 г</t>
  </si>
  <si>
    <t>23.10.2019г</t>
  </si>
  <si>
    <t>ожидается результаты</t>
  </si>
  <si>
    <t>КХ "Нұр-Али"</t>
  </si>
  <si>
    <t>Иргизский</t>
  </si>
  <si>
    <t>10.10.2019г</t>
  </si>
  <si>
    <t>10.11.2019г</t>
  </si>
  <si>
    <t>14.10.2019г</t>
  </si>
  <si>
    <t>14.11.2019г</t>
  </si>
  <si>
    <t>КТ "Ақтөбе несие"</t>
  </si>
  <si>
    <t>КХ "Петровка-2"</t>
  </si>
  <si>
    <t>16.10.2019г</t>
  </si>
  <si>
    <t>16.11.2019г</t>
  </si>
  <si>
    <t>КТ "Алға"</t>
  </si>
  <si>
    <t>ТОО "Заградовское"</t>
  </si>
  <si>
    <t>15.11.2019 г.</t>
  </si>
  <si>
    <t>19.11.2019 г.</t>
  </si>
  <si>
    <t>20.11.2019 г.</t>
  </si>
  <si>
    <t>21.11.2019 г.</t>
  </si>
  <si>
    <t>"Мақсат" ШҚ</t>
  </si>
  <si>
    <t>Сырдария</t>
  </si>
  <si>
    <t>"Нұрсерік" ШҚ</t>
  </si>
  <si>
    <t>"Тілеуғабыл" ШҚ</t>
  </si>
  <si>
    <t>"Есимова С" ДК</t>
  </si>
  <si>
    <t>Жаңақорған</t>
  </si>
  <si>
    <t>Страна-экспортер</t>
  </si>
  <si>
    <t>ФХ "Бестерек"</t>
  </si>
  <si>
    <t>31.10.2019 г.</t>
  </si>
  <si>
    <t>КХ "Тимур"</t>
  </si>
  <si>
    <t>18.11.2019 г.</t>
  </si>
  <si>
    <t>КХ "Ерарыс"</t>
  </si>
  <si>
    <t>14.11.2019 г.</t>
  </si>
  <si>
    <t>КХ "Самур"</t>
  </si>
  <si>
    <t>22.11.2019 г.</t>
  </si>
  <si>
    <t>КХ "Айдын Шалкар"</t>
  </si>
  <si>
    <t>26.11.2019 г.</t>
  </si>
  <si>
    <t>ФХ"Жолдасбай агро"</t>
  </si>
  <si>
    <t>28.11.2019ж</t>
  </si>
  <si>
    <t>Сев.Ирландия</t>
  </si>
  <si>
    <t>КХ "Акжанов Хаиза"</t>
  </si>
  <si>
    <t>04.09.2019 г</t>
  </si>
  <si>
    <t>29.09.2019 г</t>
  </si>
  <si>
    <t>31.10.2019 г</t>
  </si>
  <si>
    <t>25,11.2019 г</t>
  </si>
  <si>
    <t xml:space="preserve">КХ "Аралбек" </t>
  </si>
  <si>
    <t>25.11.2019 г</t>
  </si>
  <si>
    <t>КХ "Табысты"</t>
  </si>
  <si>
    <t>калмыкский</t>
  </si>
  <si>
    <t>04.11.2019 г</t>
  </si>
  <si>
    <t>ТОО "Борте Милка"</t>
  </si>
  <si>
    <t>20.06.2019 г</t>
  </si>
  <si>
    <t>22.07.2019 г</t>
  </si>
  <si>
    <t>Собственные</t>
  </si>
  <si>
    <t>11.09.2019 г</t>
  </si>
  <si>
    <t xml:space="preserve"> АО"АКК" </t>
  </si>
  <si>
    <t xml:space="preserve"> АО "АКК" </t>
  </si>
  <si>
    <t>КХ "Сагинов"</t>
  </si>
  <si>
    <t>05.12.2019 г.</t>
  </si>
  <si>
    <t>КХ "Шынар"</t>
  </si>
  <si>
    <t>17.11.2019 г.</t>
  </si>
  <si>
    <t>15.12.2019 г.</t>
  </si>
  <si>
    <t>08.11.2019 г.</t>
  </si>
  <si>
    <t>08.12.2019 г.</t>
  </si>
  <si>
    <t>29.11.2019ж</t>
  </si>
  <si>
    <t>01.12.2019ж</t>
  </si>
  <si>
    <t xml:space="preserve">КХ "Есбол" </t>
  </si>
  <si>
    <t>07.11.2019г</t>
  </si>
  <si>
    <t>КХ "Кайрат"</t>
  </si>
  <si>
    <t>КХ "Аксу"</t>
  </si>
  <si>
    <t>КХ "Талап+"</t>
  </si>
  <si>
    <t>КХ "Нурлан"</t>
  </si>
  <si>
    <t>25.11.2019г</t>
  </si>
  <si>
    <t>ИП "Service Pro"</t>
  </si>
  <si>
    <t>07.05.2019 г</t>
  </si>
  <si>
    <t xml:space="preserve">ИП Амангелдиев </t>
  </si>
  <si>
    <t>25.10.2019 г</t>
  </si>
  <si>
    <t>17.11.2019 г</t>
  </si>
  <si>
    <t>КХ НАТИЛЛА-АЛТАЙ</t>
  </si>
  <si>
    <t>21.07.2019 г</t>
  </si>
  <si>
    <t>КХ "Тазабек-Досжан"</t>
  </si>
  <si>
    <t>КХ "Алтын құс"</t>
  </si>
  <si>
    <t>КХ "Кунсулу"</t>
  </si>
  <si>
    <t>КХ "Таскудык"</t>
  </si>
  <si>
    <t>КХ "Жакупов Омар"</t>
  </si>
  <si>
    <t>КХ Котрешов"</t>
  </si>
  <si>
    <t>КХ "Шынасбек ата"</t>
  </si>
  <si>
    <t>14.12.2019 г.</t>
  </si>
  <si>
    <t>КХ "Мади-Д"</t>
  </si>
  <si>
    <t>04.12.2019 г.</t>
  </si>
  <si>
    <t>КХ "Абдрахман"</t>
  </si>
  <si>
    <t>КХ "Нурсерік"</t>
  </si>
  <si>
    <t>КХ "Бобровка +"</t>
  </si>
  <si>
    <t>ИП "Адреев Ю.Ю."</t>
  </si>
  <si>
    <t>Федоровский</t>
  </si>
  <si>
    <t>Кредитные линии по программе Сыбаға</t>
  </si>
  <si>
    <t>КХ "Байдалы"</t>
  </si>
  <si>
    <t>28.11.2019 г.</t>
  </si>
  <si>
    <t>19.12.2019 г.</t>
  </si>
  <si>
    <t>КХ "Ынтымақ К"</t>
  </si>
  <si>
    <t>09.12.2019 г.</t>
  </si>
  <si>
    <t>КХ "Куаныш"</t>
  </si>
  <si>
    <t>22.12.2019 г.</t>
  </si>
  <si>
    <t>18.12.2019ж</t>
  </si>
  <si>
    <t>13.12.2019ж</t>
  </si>
  <si>
    <t>ТОО "Береке СКО"</t>
  </si>
  <si>
    <t>М.Жұмабаева</t>
  </si>
  <si>
    <t>20.12.2019ж</t>
  </si>
  <si>
    <t>21.12.2019ж</t>
  </si>
  <si>
    <t xml:space="preserve">Всего приобретено 4 871 голов скота, в том числе: молочного направления 597 голов, 3 381 голов молочно-мясного направления ,893 голов  мясного направления </t>
  </si>
  <si>
    <t>25.12.2019 г.</t>
  </si>
  <si>
    <t>29.11.2019 г.</t>
  </si>
  <si>
    <t>01.12.2019 г.</t>
  </si>
  <si>
    <t>20.12.2019 г.</t>
  </si>
  <si>
    <t>21.12.2019 г.</t>
  </si>
  <si>
    <t>ТОО "Алдияр АГРО"</t>
  </si>
  <si>
    <t>ТОО "Ынташ"</t>
  </si>
  <si>
    <t>КХ "Ак Киик"</t>
  </si>
  <si>
    <t>18.12.2019г.</t>
  </si>
  <si>
    <t>КХ "Самғат"</t>
  </si>
  <si>
    <t>КХ "Хамит М.М."</t>
  </si>
  <si>
    <t>Алтынсаринский</t>
  </si>
  <si>
    <t xml:space="preserve">07,08,11.12. 2019 г. </t>
  </si>
  <si>
    <t>Кредит. линии  "Сыбаға"</t>
  </si>
  <si>
    <t xml:space="preserve">Сводная информация по Алматинской области по состоянию на 31 декабря  2019 года </t>
  </si>
  <si>
    <t>КХ "Талап"</t>
  </si>
  <si>
    <t>КХ "Калыбеков О.У."</t>
  </si>
  <si>
    <t>03.12.2019 г.</t>
  </si>
  <si>
    <t>29.12.2019 г.</t>
  </si>
  <si>
    <t>КХ "Балтабек"</t>
  </si>
  <si>
    <t>Аксуский</t>
  </si>
  <si>
    <t>10.12.2019 г.</t>
  </si>
  <si>
    <t>09.01.2020 г.</t>
  </si>
  <si>
    <t xml:space="preserve">г. Капшагай </t>
  </si>
  <si>
    <t>30.12.2019 г.</t>
  </si>
  <si>
    <t>12.12.2019 г.</t>
  </si>
  <si>
    <t>05.01.2020 г.</t>
  </si>
  <si>
    <t>ТОО "Коктал-Агро"</t>
  </si>
  <si>
    <t>18.12.2019 г.</t>
  </si>
  <si>
    <t>10.01.2020 г.</t>
  </si>
  <si>
    <t>КХ "Руштек"</t>
  </si>
  <si>
    <t>08.01.2020 г.</t>
  </si>
  <si>
    <t>27.11.2019 г.</t>
  </si>
  <si>
    <t xml:space="preserve">Сводная информация по Северо-Казахстанской области  по состоянию на  31 декабря 2019 года </t>
  </si>
  <si>
    <t xml:space="preserve">Сводная информация по Жамбылской области по состоянию на 31 декабря  2019 года </t>
  </si>
  <si>
    <t>Сводная информация по Восточно-Казахстанской области по состоянию на 31 декабря 2019 года</t>
  </si>
  <si>
    <t>КХ  "Ер нур"</t>
  </si>
  <si>
    <t>Кентау</t>
  </si>
  <si>
    <t>03.12.2019 г</t>
  </si>
  <si>
    <t>26.12.2019 г</t>
  </si>
  <si>
    <t>КХ   "Мамаыт"</t>
  </si>
  <si>
    <t>18.12.2019 г</t>
  </si>
  <si>
    <t>еще не снято</t>
  </si>
  <si>
    <t>СПК «Болашак Нуры»</t>
  </si>
  <si>
    <t>15.07.2019 г</t>
  </si>
  <si>
    <t>КХ "Сырымбет"</t>
  </si>
  <si>
    <t>11.02.2019 г</t>
  </si>
  <si>
    <t xml:space="preserve"> Сводная информация по Костанайской области по состоянию на 31 декабря  2019 года </t>
  </si>
  <si>
    <t xml:space="preserve"> Сводная информация по Карагандинской области по состоянию на 31 декабря 2019 года </t>
  </si>
  <si>
    <t xml:space="preserve"> Свод по Акмолинской области по состоянию на 31 декабря 2019 года </t>
  </si>
  <si>
    <t xml:space="preserve"> Свод по республике по состоянию на 31 декабря 2019 года </t>
  </si>
  <si>
    <t xml:space="preserve">Сводная информация по Павлодарской области по состоянию на 31 декабря  2019 года </t>
  </si>
  <si>
    <r>
      <t xml:space="preserve">Сводная информация по Актюбинской области по состоянию на 31 декабря </t>
    </r>
    <r>
      <rPr>
        <b/>
        <i/>
        <sz val="12"/>
        <color indexed="8"/>
        <rFont val="Times New Roman"/>
        <family val="1"/>
      </rPr>
      <t xml:space="preserve">2019 года </t>
    </r>
  </si>
  <si>
    <t xml:space="preserve"> Сводная информация по Атырауской области по состоянию на 31 декабря  2019 года </t>
  </si>
  <si>
    <t xml:space="preserve">Сводная информация по Кызылординской области по состоянию на 31 декабря  2019 года </t>
  </si>
  <si>
    <t xml:space="preserve">Сводная информация по Западно-Казахстанской области по состоянию на 31 декабря 2019 года </t>
  </si>
  <si>
    <t>КХ "Бақыт-Керей Арманов"</t>
  </si>
  <si>
    <t>03.01.2020 г</t>
  </si>
  <si>
    <t>КХ "Ата-кәсіп"</t>
  </si>
  <si>
    <t>19.12.2019г</t>
  </si>
  <si>
    <t>резултаты ожидаются</t>
  </si>
  <si>
    <t>КТ "Елімай"</t>
  </si>
  <si>
    <t>КХ "Муса"</t>
  </si>
  <si>
    <t>12.12.2019г</t>
  </si>
  <si>
    <t>20.12.2019г</t>
  </si>
  <si>
    <t>КХ "Дәмді тағам"</t>
  </si>
  <si>
    <t>Покупка племенного молочного, молочно-мясного и мясного скота  производилась 425 сельхозформированиями из 13 областей в количестве  52 895 голов.</t>
  </si>
  <si>
    <t xml:space="preserve">Всего приобретено  52 895 голов скота, в том числе: 3 789  голов молочного направления, 9 800  голов молочно-мясного направления,  39 306 голов мясного направления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</si>
  <si>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Сводная информация по Туркестанской области по состоянию на 31 декабря  2019 года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</si>
</sst>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mmm/yyyy"/>
    <numFmt numFmtId="184" formatCode="_-* #,##0.0_р_._-;\-* #,##0.0_р_._-;_-* &quot;-&quot;??_р_._-;_-@_-"/>
    <numFmt numFmtId="185" formatCode="_-* #,##0_р_._-;\-* #,##0_р_._-;_-* &quot;-&quot;??_р_._-;_-@_-"/>
    <numFmt numFmtId="186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u val="single"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3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3" fontId="58" fillId="0" borderId="14" xfId="0" applyNumberFormat="1" applyFont="1" applyBorder="1" applyAlignment="1">
      <alignment horizontal="center"/>
    </xf>
    <xf numFmtId="3" fontId="58" fillId="0" borderId="11" xfId="0" applyNumberFormat="1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3" fontId="58" fillId="0" borderId="16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3" fontId="59" fillId="0" borderId="18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58" fillId="0" borderId="21" xfId="0" applyFont="1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3" fontId="58" fillId="0" borderId="0" xfId="0" applyNumberFormat="1" applyFont="1" applyBorder="1" applyAlignment="1">
      <alignment horizontal="center"/>
    </xf>
    <xf numFmtId="172" fontId="5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3" fontId="59" fillId="0" borderId="12" xfId="0" applyNumberFormat="1" applyFont="1" applyBorder="1" applyAlignment="1">
      <alignment horizontal="center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58" fillId="0" borderId="26" xfId="0" applyFont="1" applyBorder="1" applyAlignment="1">
      <alignment horizontal="left" vertical="center"/>
    </xf>
    <xf numFmtId="0" fontId="58" fillId="0" borderId="0" xfId="0" applyFont="1" applyAlignment="1">
      <alignment horizontal="center"/>
    </xf>
    <xf numFmtId="172" fontId="58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8" fillId="33" borderId="28" xfId="0" applyFont="1" applyFill="1" applyBorder="1" applyAlignment="1">
      <alignment horizontal="left" vertical="center"/>
    </xf>
    <xf numFmtId="3" fontId="58" fillId="0" borderId="29" xfId="0" applyNumberFormat="1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31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58" fillId="0" borderId="22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58" fillId="0" borderId="12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3" fontId="58" fillId="0" borderId="26" xfId="0" applyNumberFormat="1" applyFont="1" applyBorder="1" applyAlignment="1">
      <alignment horizontal="center"/>
    </xf>
    <xf numFmtId="3" fontId="59" fillId="0" borderId="32" xfId="0" applyNumberFormat="1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3" fontId="58" fillId="0" borderId="21" xfId="0" applyNumberFormat="1" applyFont="1" applyBorder="1" applyAlignment="1">
      <alignment horizontal="center"/>
    </xf>
    <xf numFmtId="0" fontId="58" fillId="0" borderId="34" xfId="0" applyFont="1" applyBorder="1" applyAlignment="1">
      <alignment horizontal="center" vertical="center"/>
    </xf>
    <xf numFmtId="0" fontId="62" fillId="0" borderId="15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58" fillId="33" borderId="3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59" fillId="0" borderId="32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2" fillId="33" borderId="2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3" fontId="58" fillId="0" borderId="38" xfId="0" applyNumberFormat="1" applyFont="1" applyBorder="1" applyAlignment="1">
      <alignment horizontal="center"/>
    </xf>
    <xf numFmtId="0" fontId="58" fillId="0" borderId="35" xfId="0" applyFont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58" fillId="0" borderId="2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3" fontId="58" fillId="0" borderId="25" xfId="0" applyNumberFormat="1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58" fillId="0" borderId="40" xfId="0" applyNumberFormat="1" applyFont="1" applyBorder="1" applyAlignment="1">
      <alignment horizontal="center"/>
    </xf>
    <xf numFmtId="3" fontId="59" fillId="0" borderId="41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33" borderId="11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2" fillId="33" borderId="31" xfId="0" applyFont="1" applyFill="1" applyBorder="1" applyAlignment="1">
      <alignment horizontal="left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2" fillId="33" borderId="31" xfId="0" applyNumberFormat="1" applyFont="1" applyFill="1" applyBorder="1" applyAlignment="1">
      <alignment horizontal="center"/>
    </xf>
    <xf numFmtId="0" fontId="58" fillId="33" borderId="31" xfId="0" applyFont="1" applyFill="1" applyBorder="1" applyAlignment="1">
      <alignment/>
    </xf>
    <xf numFmtId="0" fontId="58" fillId="33" borderId="31" xfId="0" applyFont="1" applyFill="1" applyBorder="1" applyAlignment="1">
      <alignment horizontal="center" vertical="center"/>
    </xf>
    <xf numFmtId="3" fontId="58" fillId="33" borderId="3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58" fillId="0" borderId="34" xfId="0" applyFont="1" applyBorder="1" applyAlignment="1">
      <alignment horizontal="center"/>
    </xf>
    <xf numFmtId="0" fontId="58" fillId="0" borderId="34" xfId="0" applyFont="1" applyBorder="1" applyAlignment="1">
      <alignment horizontal="left"/>
    </xf>
    <xf numFmtId="0" fontId="58" fillId="0" borderId="34" xfId="0" applyFont="1" applyBorder="1" applyAlignment="1">
      <alignment horizontal="center" vertical="center" wrapText="1"/>
    </xf>
    <xf numFmtId="3" fontId="58" fillId="0" borderId="31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/>
    </xf>
    <xf numFmtId="172" fontId="58" fillId="0" borderId="34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72" fontId="58" fillId="0" borderId="11" xfId="0" applyNumberFormat="1" applyFont="1" applyBorder="1" applyAlignment="1">
      <alignment horizontal="center"/>
    </xf>
    <xf numFmtId="0" fontId="58" fillId="0" borderId="31" xfId="0" applyFont="1" applyBorder="1" applyAlignment="1">
      <alignment/>
    </xf>
    <xf numFmtId="3" fontId="58" fillId="0" borderId="34" xfId="0" applyNumberFormat="1" applyFont="1" applyBorder="1" applyAlignment="1">
      <alignment horizontal="center"/>
    </xf>
    <xf numFmtId="3" fontId="59" fillId="0" borderId="10" xfId="0" applyNumberFormat="1" applyFont="1" applyBorder="1" applyAlignment="1" applyProtection="1">
      <alignment horizontal="center"/>
      <protection locked="0"/>
    </xf>
    <xf numFmtId="0" fontId="58" fillId="0" borderId="11" xfId="0" applyFont="1" applyBorder="1" applyAlignment="1">
      <alignment horizontal="left"/>
    </xf>
    <xf numFmtId="3" fontId="58" fillId="0" borderId="11" xfId="0" applyNumberFormat="1" applyFont="1" applyBorder="1" applyAlignment="1" applyProtection="1">
      <alignment horizontal="center"/>
      <protection locked="0"/>
    </xf>
    <xf numFmtId="0" fontId="58" fillId="0" borderId="31" xfId="0" applyFont="1" applyBorder="1" applyAlignment="1">
      <alignment horizontal="center" vertical="center"/>
    </xf>
    <xf numFmtId="0" fontId="58" fillId="0" borderId="31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3" fontId="58" fillId="0" borderId="22" xfId="0" applyNumberFormat="1" applyFont="1" applyBorder="1" applyAlignment="1" applyProtection="1">
      <alignment horizontal="center"/>
      <protection locked="0"/>
    </xf>
    <xf numFmtId="3" fontId="58" fillId="0" borderId="22" xfId="0" applyNumberFormat="1" applyFont="1" applyBorder="1" applyAlignment="1">
      <alignment horizontal="center"/>
    </xf>
    <xf numFmtId="0" fontId="58" fillId="0" borderId="25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6" xfId="0" applyFont="1" applyBorder="1" applyAlignment="1">
      <alignment/>
    </xf>
    <xf numFmtId="172" fontId="58" fillId="0" borderId="14" xfId="0" applyNumberFormat="1" applyFont="1" applyBorder="1" applyAlignment="1">
      <alignment horizontal="center" vertical="center" wrapText="1"/>
    </xf>
    <xf numFmtId="172" fontId="58" fillId="0" borderId="16" xfId="0" applyNumberFormat="1" applyFont="1" applyBorder="1" applyAlignment="1">
      <alignment horizontal="center"/>
    </xf>
    <xf numFmtId="0" fontId="58" fillId="33" borderId="22" xfId="0" applyFont="1" applyFill="1" applyBorder="1" applyAlignment="1">
      <alignment horizontal="left" vertical="center"/>
    </xf>
    <xf numFmtId="0" fontId="58" fillId="0" borderId="4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0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3" fontId="58" fillId="0" borderId="23" xfId="0" applyNumberFormat="1" applyFont="1" applyBorder="1" applyAlignment="1">
      <alignment horizontal="center"/>
    </xf>
    <xf numFmtId="14" fontId="2" fillId="33" borderId="31" xfId="0" applyNumberFormat="1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vertical="center"/>
    </xf>
    <xf numFmtId="0" fontId="59" fillId="0" borderId="18" xfId="0" applyFont="1" applyBorder="1" applyAlignment="1">
      <alignment horizontal="center"/>
    </xf>
    <xf numFmtId="0" fontId="58" fillId="0" borderId="31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2" fillId="33" borderId="44" xfId="55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left" vertical="center" wrapText="1"/>
    </xf>
    <xf numFmtId="14" fontId="2" fillId="33" borderId="3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8" fillId="0" borderId="34" xfId="0" applyFont="1" applyBorder="1" applyAlignment="1">
      <alignment/>
    </xf>
    <xf numFmtId="14" fontId="5" fillId="33" borderId="3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vertical="center"/>
    </xf>
    <xf numFmtId="14" fontId="62" fillId="33" borderId="31" xfId="0" applyNumberFormat="1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 wrapText="1"/>
    </xf>
    <xf numFmtId="172" fontId="58" fillId="0" borderId="25" xfId="0" applyNumberFormat="1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2" fillId="0" borderId="25" xfId="0" applyFont="1" applyBorder="1" applyAlignment="1">
      <alignment/>
    </xf>
    <xf numFmtId="14" fontId="2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5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3" fontId="58" fillId="0" borderId="15" xfId="0" applyNumberFormat="1" applyFont="1" applyBorder="1" applyAlignment="1">
      <alignment horizontal="center"/>
    </xf>
    <xf numFmtId="3" fontId="58" fillId="0" borderId="45" xfId="0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8" fillId="0" borderId="48" xfId="0" applyFont="1" applyBorder="1" applyAlignment="1">
      <alignment horizontal="center"/>
    </xf>
    <xf numFmtId="0" fontId="2" fillId="33" borderId="49" xfId="0" applyFont="1" applyFill="1" applyBorder="1" applyAlignment="1">
      <alignment horizontal="left"/>
    </xf>
    <xf numFmtId="3" fontId="58" fillId="0" borderId="49" xfId="0" applyNumberFormat="1" applyFont="1" applyBorder="1" applyAlignment="1" applyProtection="1">
      <alignment horizontal="center"/>
      <protection locked="0"/>
    </xf>
    <xf numFmtId="0" fontId="58" fillId="0" borderId="35" xfId="0" applyFont="1" applyBorder="1" applyAlignment="1">
      <alignment horizontal="center"/>
    </xf>
    <xf numFmtId="3" fontId="58" fillId="0" borderId="50" xfId="0" applyNumberFormat="1" applyFont="1" applyBorder="1" applyAlignment="1">
      <alignment horizontal="center"/>
    </xf>
    <xf numFmtId="3" fontId="59" fillId="0" borderId="51" xfId="0" applyNumberFormat="1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8" fillId="0" borderId="34" xfId="0" applyFont="1" applyBorder="1" applyAlignment="1">
      <alignment horizontal="left" vertical="center" wrapText="1"/>
    </xf>
    <xf numFmtId="172" fontId="58" fillId="0" borderId="3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172" fontId="58" fillId="0" borderId="31" xfId="0" applyNumberFormat="1" applyFont="1" applyBorder="1" applyAlignment="1">
      <alignment horizontal="center"/>
    </xf>
    <xf numFmtId="0" fontId="58" fillId="33" borderId="11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1" xfId="55" applyFont="1" applyFill="1" applyBorder="1" applyAlignment="1">
      <alignment horizontal="center" vertical="center" wrapText="1"/>
      <protection/>
    </xf>
    <xf numFmtId="0" fontId="59" fillId="0" borderId="3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4" fontId="5" fillId="33" borderId="31" xfId="0" applyNumberFormat="1" applyFont="1" applyFill="1" applyBorder="1" applyAlignment="1">
      <alignment horizontal="center" vertical="center" wrapText="1"/>
    </xf>
    <xf numFmtId="0" fontId="5" fillId="33" borderId="31" xfId="55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left" vertical="center"/>
    </xf>
    <xf numFmtId="0" fontId="59" fillId="0" borderId="53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8" fillId="0" borderId="55" xfId="0" applyFont="1" applyBorder="1" applyAlignment="1">
      <alignment horizontal="center"/>
    </xf>
    <xf numFmtId="0" fontId="58" fillId="0" borderId="22" xfId="0" applyFont="1" applyBorder="1" applyAlignment="1">
      <alignment/>
    </xf>
    <xf numFmtId="172" fontId="58" fillId="0" borderId="22" xfId="0" applyNumberFormat="1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58" fillId="0" borderId="46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/>
    </xf>
    <xf numFmtId="0" fontId="58" fillId="0" borderId="21" xfId="0" applyFont="1" applyBorder="1" applyAlignment="1">
      <alignment horizontal="left" vertical="center" wrapText="1"/>
    </xf>
    <xf numFmtId="0" fontId="58" fillId="0" borderId="26" xfId="0" applyFont="1" applyBorder="1" applyAlignment="1">
      <alignment/>
    </xf>
    <xf numFmtId="3" fontId="58" fillId="0" borderId="58" xfId="0" applyNumberFormat="1" applyFont="1" applyBorder="1" applyAlignment="1">
      <alignment horizontal="center"/>
    </xf>
    <xf numFmtId="172" fontId="58" fillId="0" borderId="13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172" fontId="58" fillId="0" borderId="2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55" applyFont="1" applyFill="1" applyBorder="1" applyAlignment="1">
      <alignment horizontal="center" vertical="center" wrapText="1"/>
      <protection/>
    </xf>
    <xf numFmtId="0" fontId="58" fillId="0" borderId="57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/>
    </xf>
    <xf numFmtId="3" fontId="58" fillId="0" borderId="38" xfId="0" applyNumberFormat="1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5" fillId="0" borderId="0" xfId="0" applyFont="1" applyBorder="1" applyAlignment="1">
      <alignment/>
    </xf>
    <xf numFmtId="0" fontId="61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58" fillId="0" borderId="13" xfId="0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7" fillId="33" borderId="5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172" fontId="61" fillId="33" borderId="26" xfId="0" applyNumberFormat="1" applyFont="1" applyFill="1" applyBorder="1" applyAlignment="1">
      <alignment horizontal="center"/>
    </xf>
    <xf numFmtId="3" fontId="61" fillId="33" borderId="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33" borderId="31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horizontal="left" vertical="center"/>
    </xf>
    <xf numFmtId="0" fontId="58" fillId="0" borderId="44" xfId="0" applyFont="1" applyBorder="1" applyAlignment="1">
      <alignment/>
    </xf>
    <xf numFmtId="3" fontId="58" fillId="0" borderId="57" xfId="0" applyNumberFormat="1" applyFont="1" applyBorder="1" applyAlignment="1">
      <alignment horizontal="center"/>
    </xf>
    <xf numFmtId="172" fontId="58" fillId="0" borderId="14" xfId="0" applyNumberFormat="1" applyFont="1" applyBorder="1" applyAlignment="1">
      <alignment horizontal="center"/>
    </xf>
    <xf numFmtId="0" fontId="63" fillId="0" borderId="31" xfId="0" applyFont="1" applyBorder="1" applyAlignment="1">
      <alignment/>
    </xf>
    <xf numFmtId="14" fontId="58" fillId="33" borderId="31" xfId="0" applyNumberFormat="1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/>
    </xf>
    <xf numFmtId="14" fontId="58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14" fontId="8" fillId="33" borderId="31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33" borderId="31" xfId="0" applyFont="1" applyFill="1" applyBorder="1" applyAlignment="1">
      <alignment vertical="center" wrapText="1"/>
    </xf>
    <xf numFmtId="14" fontId="8" fillId="0" borderId="31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33" borderId="31" xfId="53" applyFont="1" applyFill="1" applyBorder="1" applyAlignment="1">
      <alignment horizontal="center" vertical="center" wrapText="1"/>
      <protection/>
    </xf>
    <xf numFmtId="0" fontId="8" fillId="0" borderId="31" xfId="53" applyFont="1" applyBorder="1" applyAlignment="1">
      <alignment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53" applyFont="1" applyBorder="1" applyAlignment="1">
      <alignment vertical="center" wrapText="1"/>
      <protection/>
    </xf>
    <xf numFmtId="14" fontId="8" fillId="0" borderId="11" xfId="0" applyNumberFormat="1" applyFont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3" fontId="58" fillId="33" borderId="38" xfId="0" applyNumberFormat="1" applyFont="1" applyFill="1" applyBorder="1" applyAlignment="1">
      <alignment horizontal="center"/>
    </xf>
    <xf numFmtId="3" fontId="58" fillId="33" borderId="23" xfId="0" applyNumberFormat="1" applyFont="1" applyFill="1" applyBorder="1" applyAlignment="1">
      <alignment horizontal="center"/>
    </xf>
    <xf numFmtId="3" fontId="59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/>
    </xf>
    <xf numFmtId="172" fontId="58" fillId="0" borderId="60" xfId="0" applyNumberFormat="1" applyFont="1" applyBorder="1" applyAlignment="1">
      <alignment horizontal="center" wrapText="1"/>
    </xf>
    <xf numFmtId="172" fontId="58" fillId="0" borderId="61" xfId="0" applyNumberFormat="1" applyFont="1" applyBorder="1" applyAlignment="1">
      <alignment horizontal="center"/>
    </xf>
    <xf numFmtId="172" fontId="58" fillId="0" borderId="29" xfId="0" applyNumberFormat="1" applyFon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 vertical="center" wrapText="1"/>
    </xf>
    <xf numFmtId="172" fontId="58" fillId="0" borderId="25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/>
    </xf>
    <xf numFmtId="0" fontId="58" fillId="33" borderId="14" xfId="0" applyFont="1" applyFill="1" applyBorder="1" applyAlignment="1">
      <alignment horizontal="center" vertical="center" wrapText="1"/>
    </xf>
    <xf numFmtId="3" fontId="58" fillId="33" borderId="14" xfId="0" applyNumberFormat="1" applyFont="1" applyFill="1" applyBorder="1" applyAlignment="1">
      <alignment horizontal="center" vertical="center" wrapText="1"/>
    </xf>
    <xf numFmtId="3" fontId="58" fillId="0" borderId="62" xfId="0" applyNumberFormat="1" applyFont="1" applyBorder="1" applyAlignment="1">
      <alignment horizontal="center"/>
    </xf>
    <xf numFmtId="0" fontId="58" fillId="33" borderId="57" xfId="0" applyFont="1" applyFill="1" applyBorder="1" applyAlignment="1">
      <alignment horizontal="center" vertical="center" wrapText="1"/>
    </xf>
    <xf numFmtId="3" fontId="58" fillId="33" borderId="57" xfId="0" applyNumberFormat="1" applyFont="1" applyFill="1" applyBorder="1" applyAlignment="1">
      <alignment horizontal="center" vertical="center" wrapText="1"/>
    </xf>
    <xf numFmtId="3" fontId="58" fillId="0" borderId="39" xfId="0" applyNumberFormat="1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31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63" fillId="33" borderId="55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0" fontId="66" fillId="33" borderId="36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1" fontId="59" fillId="33" borderId="12" xfId="0" applyNumberFormat="1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2" fillId="33" borderId="44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3" fontId="59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8" fillId="33" borderId="30" xfId="0" applyFont="1" applyFill="1" applyBorder="1" applyAlignment="1">
      <alignment horizontal="center"/>
    </xf>
    <xf numFmtId="0" fontId="58" fillId="33" borderId="28" xfId="0" applyFont="1" applyFill="1" applyBorder="1" applyAlignment="1">
      <alignment/>
    </xf>
    <xf numFmtId="3" fontId="58" fillId="33" borderId="25" xfId="0" applyNumberFormat="1" applyFont="1" applyFill="1" applyBorder="1" applyAlignment="1">
      <alignment horizontal="center" vertical="center" wrapText="1"/>
    </xf>
    <xf numFmtId="3" fontId="58" fillId="33" borderId="25" xfId="0" applyNumberFormat="1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3" fontId="58" fillId="33" borderId="22" xfId="0" applyNumberFormat="1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/>
    </xf>
    <xf numFmtId="3" fontId="58" fillId="33" borderId="22" xfId="0" applyNumberFormat="1" applyFont="1" applyFill="1" applyBorder="1" applyAlignment="1">
      <alignment horizontal="center"/>
    </xf>
    <xf numFmtId="0" fontId="58" fillId="33" borderId="43" xfId="0" applyFont="1" applyFill="1" applyBorder="1" applyAlignment="1">
      <alignment horizontal="center"/>
    </xf>
    <xf numFmtId="3" fontId="58" fillId="33" borderId="21" xfId="0" applyNumberFormat="1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3" fontId="58" fillId="33" borderId="14" xfId="0" applyNumberFormat="1" applyFont="1" applyFill="1" applyBorder="1" applyAlignment="1">
      <alignment horizontal="center"/>
    </xf>
    <xf numFmtId="3" fontId="58" fillId="33" borderId="0" xfId="0" applyNumberFormat="1" applyFont="1" applyFill="1" applyAlignment="1">
      <alignment/>
    </xf>
    <xf numFmtId="3" fontId="59" fillId="33" borderId="32" xfId="0" applyNumberFormat="1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 wrapText="1"/>
    </xf>
    <xf numFmtId="172" fontId="58" fillId="33" borderId="34" xfId="0" applyNumberFormat="1" applyFont="1" applyFill="1" applyBorder="1" applyAlignment="1">
      <alignment horizontal="center" vertical="center" wrapText="1"/>
    </xf>
    <xf numFmtId="172" fontId="58" fillId="33" borderId="31" xfId="0" applyNumberFormat="1" applyFont="1" applyFill="1" applyBorder="1" applyAlignment="1">
      <alignment horizontal="center" vertical="center" wrapText="1"/>
    </xf>
    <xf numFmtId="172" fontId="58" fillId="33" borderId="11" xfId="0" applyNumberFormat="1" applyFont="1" applyFill="1" applyBorder="1" applyAlignment="1">
      <alignment horizontal="center" vertical="center" wrapText="1"/>
    </xf>
    <xf numFmtId="3" fontId="59" fillId="33" borderId="18" xfId="0" applyNumberFormat="1" applyFont="1" applyFill="1" applyBorder="1" applyAlignment="1">
      <alignment horizontal="center"/>
    </xf>
    <xf numFmtId="1" fontId="59" fillId="33" borderId="10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14" fontId="6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44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vertical="center" wrapText="1"/>
      <protection/>
    </xf>
    <xf numFmtId="0" fontId="66" fillId="0" borderId="10" xfId="0" applyFont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3" fontId="59" fillId="0" borderId="40" xfId="0" applyNumberFormat="1" applyFont="1" applyBorder="1" applyAlignment="1">
      <alignment horizontal="center"/>
    </xf>
    <xf numFmtId="0" fontId="2" fillId="33" borderId="59" xfId="0" applyFont="1" applyFill="1" applyBorder="1" applyAlignment="1">
      <alignment horizontal="center" vertical="center"/>
    </xf>
    <xf numFmtId="14" fontId="2" fillId="33" borderId="22" xfId="0" applyNumberFormat="1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 wrapText="1"/>
    </xf>
    <xf numFmtId="3" fontId="58" fillId="0" borderId="24" xfId="0" applyNumberFormat="1" applyFont="1" applyBorder="1" applyAlignment="1">
      <alignment horizontal="center" vertical="center" wrapText="1"/>
    </xf>
    <xf numFmtId="172" fontId="58" fillId="0" borderId="15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58" fillId="0" borderId="25" xfId="0" applyFont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58" fillId="0" borderId="44" xfId="0" applyFont="1" applyBorder="1" applyAlignment="1">
      <alignment horizontal="left" vertical="center"/>
    </xf>
    <xf numFmtId="3" fontId="58" fillId="0" borderId="14" xfId="0" applyNumberFormat="1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/>
    </xf>
    <xf numFmtId="3" fontId="58" fillId="0" borderId="13" xfId="0" applyNumberFormat="1" applyFont="1" applyBorder="1" applyAlignment="1">
      <alignment horizontal="center" vertical="center" wrapText="1"/>
    </xf>
    <xf numFmtId="172" fontId="58" fillId="0" borderId="12" xfId="0" applyNumberFormat="1" applyFont="1" applyBorder="1" applyAlignment="1">
      <alignment horizontal="center"/>
    </xf>
    <xf numFmtId="3" fontId="66" fillId="33" borderId="40" xfId="0" applyNumberFormat="1" applyFont="1" applyFill="1" applyBorder="1" applyAlignment="1">
      <alignment horizontal="center"/>
    </xf>
    <xf numFmtId="1" fontId="66" fillId="33" borderId="12" xfId="0" applyNumberFormat="1" applyFont="1" applyFill="1" applyBorder="1" applyAlignment="1">
      <alignment horizontal="center"/>
    </xf>
    <xf numFmtId="0" fontId="61" fillId="33" borderId="56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44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61" fillId="33" borderId="13" xfId="0" applyNumberFormat="1" applyFont="1" applyFill="1" applyBorder="1" applyAlignment="1">
      <alignment horizontal="center"/>
    </xf>
    <xf numFmtId="172" fontId="61" fillId="33" borderId="16" xfId="0" applyNumberFormat="1" applyFont="1" applyFill="1" applyBorder="1" applyAlignment="1">
      <alignment horizontal="center"/>
    </xf>
    <xf numFmtId="0" fontId="58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0" fontId="63" fillId="34" borderId="3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wrapText="1"/>
    </xf>
    <xf numFmtId="0" fontId="58" fillId="34" borderId="44" xfId="0" applyFont="1" applyFill="1" applyBorder="1" applyAlignment="1">
      <alignment horizontal="center" wrapText="1"/>
    </xf>
    <xf numFmtId="0" fontId="58" fillId="34" borderId="20" xfId="0" applyFont="1" applyFill="1" applyBorder="1" applyAlignment="1">
      <alignment horizontal="center" wrapText="1"/>
    </xf>
    <xf numFmtId="0" fontId="58" fillId="34" borderId="31" xfId="0" applyFont="1" applyFill="1" applyBorder="1" applyAlignment="1">
      <alignment horizont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31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left"/>
    </xf>
    <xf numFmtId="0" fontId="58" fillId="0" borderId="49" xfId="0" applyFont="1" applyBorder="1" applyAlignment="1">
      <alignment horizont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vertical="center"/>
    </xf>
    <xf numFmtId="0" fontId="58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/>
    </xf>
    <xf numFmtId="0" fontId="58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/>
    </xf>
    <xf numFmtId="3" fontId="7" fillId="33" borderId="38" xfId="0" applyNumberFormat="1" applyFont="1" applyFill="1" applyBorder="1" applyAlignment="1">
      <alignment horizontal="center"/>
    </xf>
    <xf numFmtId="3" fontId="7" fillId="33" borderId="25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7" fillId="33" borderId="6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172" fontId="61" fillId="33" borderId="14" xfId="0" applyNumberFormat="1" applyFont="1" applyFill="1" applyBorder="1" applyAlignment="1">
      <alignment horizontal="center"/>
    </xf>
    <xf numFmtId="1" fontId="2" fillId="33" borderId="31" xfId="0" applyNumberFormat="1" applyFont="1" applyFill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 wrapText="1"/>
    </xf>
    <xf numFmtId="0" fontId="8" fillId="33" borderId="31" xfId="53" applyFont="1" applyFill="1" applyBorder="1" applyAlignment="1">
      <alignment horizontal="center" vertical="center"/>
      <protection/>
    </xf>
    <xf numFmtId="1" fontId="59" fillId="33" borderId="0" xfId="0" applyNumberFormat="1" applyFont="1" applyFill="1" applyBorder="1" applyAlignment="1">
      <alignment horizontal="center"/>
    </xf>
    <xf numFmtId="3" fontId="58" fillId="0" borderId="22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58" fillId="0" borderId="49" xfId="0" applyFont="1" applyBorder="1" applyAlignment="1">
      <alignment horizontal="left" vertical="center"/>
    </xf>
    <xf numFmtId="3" fontId="58" fillId="0" borderId="49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1" fontId="59" fillId="0" borderId="17" xfId="0" applyNumberFormat="1" applyFont="1" applyBorder="1" applyAlignment="1">
      <alignment horizont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9" fillId="0" borderId="17" xfId="0" applyFont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4" fontId="5" fillId="33" borderId="11" xfId="0" applyNumberFormat="1" applyFont="1" applyFill="1" applyBorder="1" applyAlignment="1">
      <alignment horizontal="center" vertical="center" wrapText="1"/>
    </xf>
    <xf numFmtId="3" fontId="58" fillId="0" borderId="66" xfId="0" applyNumberFormat="1" applyFont="1" applyBorder="1" applyAlignment="1" applyProtection="1">
      <alignment horizontal="center"/>
      <protection locked="0"/>
    </xf>
    <xf numFmtId="3" fontId="58" fillId="0" borderId="55" xfId="0" applyNumberFormat="1" applyFont="1" applyBorder="1" applyAlignment="1" applyProtection="1">
      <alignment horizontal="center"/>
      <protection locked="0"/>
    </xf>
    <xf numFmtId="0" fontId="58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8" fillId="0" borderId="31" xfId="0" applyFont="1" applyBorder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58" fillId="33" borderId="31" xfId="0" applyFont="1" applyFill="1" applyBorder="1" applyAlignment="1">
      <alignment horizontal="left"/>
    </xf>
    <xf numFmtId="0" fontId="58" fillId="33" borderId="20" xfId="0" applyFont="1" applyFill="1" applyBorder="1" applyAlignment="1">
      <alignment horizontal="left"/>
    </xf>
    <xf numFmtId="0" fontId="62" fillId="33" borderId="67" xfId="0" applyFont="1" applyFill="1" applyBorder="1" applyAlignment="1">
      <alignment horizontal="left"/>
    </xf>
    <xf numFmtId="0" fontId="62" fillId="33" borderId="2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62" fillId="33" borderId="31" xfId="0" applyFont="1" applyFill="1" applyBorder="1" applyAlignment="1">
      <alignment horizontal="center" wrapText="1"/>
    </xf>
    <xf numFmtId="0" fontId="62" fillId="33" borderId="63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wrapText="1"/>
    </xf>
    <xf numFmtId="0" fontId="62" fillId="33" borderId="50" xfId="0" applyFont="1" applyFill="1" applyBorder="1" applyAlignment="1">
      <alignment horizontal="center" wrapText="1"/>
    </xf>
    <xf numFmtId="0" fontId="58" fillId="33" borderId="47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8" fillId="0" borderId="19" xfId="53" applyFont="1" applyBorder="1" applyAlignment="1">
      <alignment horizontal="center" vertical="center" wrapText="1"/>
      <protection/>
    </xf>
    <xf numFmtId="14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3" fontId="58" fillId="0" borderId="26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63" fillId="35" borderId="31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3" borderId="11" xfId="53" applyFont="1" applyFill="1" applyBorder="1" applyAlignment="1">
      <alignment horizontal="left" vertical="center" wrapText="1"/>
      <protection/>
    </xf>
    <xf numFmtId="0" fontId="7" fillId="33" borderId="15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3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/>
    </xf>
    <xf numFmtId="0" fontId="58" fillId="33" borderId="31" xfId="0" applyFont="1" applyFill="1" applyBorder="1" applyAlignment="1">
      <alignment horizontal="left" vertical="center"/>
    </xf>
    <xf numFmtId="14" fontId="8" fillId="33" borderId="31" xfId="53" applyNumberFormat="1" applyFont="1" applyFill="1" applyBorder="1" applyAlignment="1">
      <alignment horizontal="center" vertical="center" wrapText="1"/>
      <protection/>
    </xf>
    <xf numFmtId="0" fontId="58" fillId="0" borderId="14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14" fontId="5" fillId="33" borderId="31" xfId="0" applyNumberFormat="1" applyFont="1" applyFill="1" applyBorder="1" applyAlignment="1">
      <alignment horizontal="left"/>
    </xf>
    <xf numFmtId="14" fontId="5" fillId="33" borderId="31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horizontal="center" wrapText="1"/>
    </xf>
    <xf numFmtId="3" fontId="5" fillId="33" borderId="31" xfId="0" applyNumberFormat="1" applyFont="1" applyFill="1" applyBorder="1" applyAlignment="1">
      <alignment horizontal="center"/>
    </xf>
    <xf numFmtId="14" fontId="62" fillId="33" borderId="31" xfId="0" applyNumberFormat="1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 horizontal="center"/>
    </xf>
    <xf numFmtId="14" fontId="62" fillId="33" borderId="31" xfId="0" applyNumberFormat="1" applyFont="1" applyFill="1" applyBorder="1" applyAlignment="1">
      <alignment horizontal="left"/>
    </xf>
    <xf numFmtId="3" fontId="58" fillId="0" borderId="3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/>
    </xf>
    <xf numFmtId="3" fontId="58" fillId="33" borderId="0" xfId="0" applyNumberFormat="1" applyFont="1" applyFill="1" applyAlignment="1">
      <alignment/>
    </xf>
    <xf numFmtId="0" fontId="59" fillId="33" borderId="30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58" fillId="33" borderId="6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/>
    </xf>
    <xf numFmtId="0" fontId="58" fillId="33" borderId="68" xfId="0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8" fillId="0" borderId="37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left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63" xfId="53" applyFont="1" applyBorder="1" applyAlignment="1">
      <alignment horizontal="center" vertical="center" wrapText="1"/>
      <protection/>
    </xf>
    <xf numFmtId="0" fontId="5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3" fontId="59" fillId="0" borderId="33" xfId="0" applyNumberFormat="1" applyFont="1" applyBorder="1" applyAlignment="1">
      <alignment horizontal="center"/>
    </xf>
    <xf numFmtId="3" fontId="59" fillId="0" borderId="36" xfId="0" applyNumberFormat="1" applyFont="1" applyBorder="1" applyAlignment="1">
      <alignment horizontal="center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" fontId="3" fillId="33" borderId="69" xfId="0" applyNumberFormat="1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8" fillId="33" borderId="3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14" fontId="62" fillId="33" borderId="31" xfId="0" applyNumberFormat="1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14" fontId="62" fillId="33" borderId="47" xfId="0" applyNumberFormat="1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8" fillId="0" borderId="38" xfId="0" applyFont="1" applyBorder="1" applyAlignment="1">
      <alignment/>
    </xf>
    <xf numFmtId="0" fontId="58" fillId="33" borderId="38" xfId="0" applyFont="1" applyFill="1" applyBorder="1" applyAlignment="1">
      <alignment horizontal="left" vertical="center" wrapText="1"/>
    </xf>
    <xf numFmtId="0" fontId="58" fillId="0" borderId="24" xfId="0" applyFont="1" applyBorder="1" applyAlignment="1">
      <alignment horizontal="left"/>
    </xf>
    <xf numFmtId="172" fontId="58" fillId="0" borderId="70" xfId="0" applyNumberFormat="1" applyFont="1" applyBorder="1" applyAlignment="1">
      <alignment horizontal="center" wrapText="1"/>
    </xf>
    <xf numFmtId="1" fontId="58" fillId="0" borderId="22" xfId="0" applyNumberFormat="1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3" fontId="58" fillId="0" borderId="64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/>
    </xf>
    <xf numFmtId="0" fontId="58" fillId="0" borderId="65" xfId="0" applyFont="1" applyBorder="1" applyAlignment="1">
      <alignment horizontal="left" vertical="center" wrapText="1"/>
    </xf>
    <xf numFmtId="0" fontId="2" fillId="0" borderId="38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71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34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8" fillId="33" borderId="22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2" fillId="33" borderId="2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33" borderId="7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9" fillId="0" borderId="72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/>
    </xf>
    <xf numFmtId="0" fontId="66" fillId="33" borderId="32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40" xfId="0" applyFont="1" applyFill="1" applyBorder="1" applyAlignment="1">
      <alignment horizontal="center"/>
    </xf>
    <xf numFmtId="0" fontId="61" fillId="33" borderId="36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62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left" vertical="center"/>
    </xf>
    <xf numFmtId="14" fontId="5" fillId="33" borderId="34" xfId="0" applyNumberFormat="1" applyFont="1" applyFill="1" applyBorder="1" applyAlignment="1">
      <alignment horizontal="left" vertical="center"/>
    </xf>
    <xf numFmtId="0" fontId="3" fillId="33" borderId="73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4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8" fillId="0" borderId="67" xfId="53" applyFont="1" applyBorder="1" applyAlignment="1">
      <alignment horizontal="center" vertical="center" wrapText="1"/>
      <protection/>
    </xf>
    <xf numFmtId="0" fontId="8" fillId="0" borderId="7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left" vertical="center" wrapText="1"/>
      <protection/>
    </xf>
    <xf numFmtId="0" fontId="8" fillId="0" borderId="34" xfId="53" applyFont="1" applyBorder="1" applyAlignment="1">
      <alignment horizontal="left" vertical="center" wrapText="1"/>
      <protection/>
    </xf>
    <xf numFmtId="0" fontId="59" fillId="0" borderId="62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3" fontId="2" fillId="0" borderId="6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14" fontId="58" fillId="0" borderId="31" xfId="0" applyNumberFormat="1" applyFont="1" applyFill="1" applyBorder="1" applyAlignment="1">
      <alignment horizontal="center" vertical="center" wrapText="1"/>
    </xf>
    <xf numFmtId="3" fontId="2" fillId="0" borderId="68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vertical="center" wrapText="1"/>
    </xf>
    <xf numFmtId="0" fontId="58" fillId="0" borderId="31" xfId="0" applyFont="1" applyFill="1" applyBorder="1" applyAlignment="1">
      <alignment vertical="center" wrapText="1"/>
    </xf>
    <xf numFmtId="49" fontId="58" fillId="0" borderId="31" xfId="54" applyNumberFormat="1" applyFont="1" applyFill="1" applyBorder="1" applyAlignment="1">
      <alignment horizontal="left" vertical="center" wrapText="1"/>
      <protection/>
    </xf>
    <xf numFmtId="0" fontId="58" fillId="0" borderId="31" xfId="0" applyFont="1" applyFill="1" applyBorder="1" applyAlignment="1">
      <alignment/>
    </xf>
    <xf numFmtId="0" fontId="58" fillId="0" borderId="31" xfId="0" applyFont="1" applyFill="1" applyBorder="1" applyAlignment="1">
      <alignment horizontal="center"/>
    </xf>
    <xf numFmtId="3" fontId="2" fillId="0" borderId="31" xfId="54" applyNumberFormat="1" applyFont="1" applyFill="1" applyBorder="1" applyAlignment="1">
      <alignment horizontal="center" vertical="center" wrapText="1"/>
      <protection/>
    </xf>
    <xf numFmtId="0" fontId="63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67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58" fillId="0" borderId="31" xfId="0" applyNumberFormat="1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center" wrapText="1"/>
    </xf>
    <xf numFmtId="14" fontId="58" fillId="0" borderId="22" xfId="0" applyNumberFormat="1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14" fontId="58" fillId="0" borderId="44" xfId="0" applyNumberFormat="1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14" fontId="58" fillId="0" borderId="28" xfId="0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2" fillId="0" borderId="44" xfId="55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14" fontId="2" fillId="0" borderId="31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2" fillId="0" borderId="3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8" fillId="0" borderId="34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 vertical="center"/>
    </xf>
    <xf numFmtId="0" fontId="58" fillId="0" borderId="46" xfId="0" applyFont="1" applyFill="1" applyBorder="1" applyAlignment="1">
      <alignment horizontal="center" vertical="center"/>
    </xf>
    <xf numFmtId="3" fontId="58" fillId="0" borderId="3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3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3" fontId="58" fillId="0" borderId="0" xfId="0" applyNumberFormat="1" applyFont="1" applyFill="1" applyAlignment="1">
      <alignment/>
    </xf>
    <xf numFmtId="3" fontId="58" fillId="0" borderId="11" xfId="0" applyNumberFormat="1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44" xfId="0" applyFont="1" applyFill="1" applyBorder="1" applyAlignment="1">
      <alignment/>
    </xf>
    <xf numFmtId="0" fontId="58" fillId="0" borderId="11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67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8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14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58" fillId="0" borderId="31" xfId="0" applyNumberFormat="1" applyFont="1" applyFill="1" applyBorder="1" applyAlignment="1">
      <alignment horizontal="center" vertical="center"/>
    </xf>
    <xf numFmtId="14" fontId="58" fillId="0" borderId="47" xfId="0" applyNumberFormat="1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/>
    </xf>
    <xf numFmtId="0" fontId="58" fillId="0" borderId="20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left"/>
    </xf>
    <xf numFmtId="0" fontId="58" fillId="0" borderId="67" xfId="0" applyFont="1" applyFill="1" applyBorder="1" applyAlignment="1">
      <alignment horizontal="center"/>
    </xf>
    <xf numFmtId="0" fontId="58" fillId="0" borderId="6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58" fillId="0" borderId="5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/>
    </xf>
    <xf numFmtId="14" fontId="2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/>
    </xf>
    <xf numFmtId="14" fontId="58" fillId="0" borderId="3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14" fontId="5" fillId="0" borderId="31" xfId="0" applyNumberFormat="1" applyFont="1" applyFill="1" applyBorder="1" applyAlignment="1">
      <alignment horizontal="left" vertical="center"/>
    </xf>
    <xf numFmtId="0" fontId="62" fillId="0" borderId="11" xfId="0" applyFont="1" applyFill="1" applyBorder="1" applyAlignment="1">
      <alignment/>
    </xf>
    <xf numFmtId="14" fontId="62" fillId="0" borderId="11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left" vertical="center" wrapText="1"/>
    </xf>
    <xf numFmtId="0" fontId="58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1" xfId="53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vertical="center" wrapText="1"/>
      <protection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left" vertical="center" wrapText="1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63" xfId="53" applyFont="1" applyFill="1" applyBorder="1" applyAlignment="1">
      <alignment horizontal="center" vertical="center" wrapText="1"/>
      <protection/>
    </xf>
    <xf numFmtId="0" fontId="8" fillId="0" borderId="67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14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74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vertical="center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14" fontId="8" fillId="0" borderId="31" xfId="53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58" fillId="0" borderId="19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3" fontId="59" fillId="0" borderId="10" xfId="0" applyNumberFormat="1" applyFont="1" applyFill="1" applyBorder="1" applyAlignment="1">
      <alignment horizontal="center"/>
    </xf>
    <xf numFmtId="3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3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vertical="top" wrapText="1"/>
    </xf>
    <xf numFmtId="0" fontId="67" fillId="0" borderId="0" xfId="0" applyFont="1" applyFill="1" applyAlignment="1">
      <alignment horizont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9" fontId="58" fillId="0" borderId="0" xfId="6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/>
    </xf>
    <xf numFmtId="3" fontId="58" fillId="0" borderId="65" xfId="0" applyNumberFormat="1" applyFont="1" applyFill="1" applyBorder="1" applyAlignment="1">
      <alignment horizontal="center"/>
    </xf>
    <xf numFmtId="172" fontId="58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/>
    </xf>
    <xf numFmtId="3" fontId="58" fillId="0" borderId="24" xfId="0" applyNumberFormat="1" applyFont="1" applyFill="1" applyBorder="1" applyAlignment="1">
      <alignment horizontal="center"/>
    </xf>
    <xf numFmtId="172" fontId="58" fillId="0" borderId="15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/>
    </xf>
    <xf numFmtId="3" fontId="58" fillId="0" borderId="38" xfId="0" applyNumberFormat="1" applyFont="1" applyFill="1" applyBorder="1" applyAlignment="1">
      <alignment horizontal="center"/>
    </xf>
    <xf numFmtId="172" fontId="58" fillId="0" borderId="14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21" xfId="0" applyFont="1" applyFill="1" applyBorder="1" applyAlignment="1">
      <alignment/>
    </xf>
    <xf numFmtId="3" fontId="58" fillId="0" borderId="23" xfId="0" applyNumberFormat="1" applyFont="1" applyFill="1" applyBorder="1" applyAlignment="1">
      <alignment horizontal="center"/>
    </xf>
    <xf numFmtId="172" fontId="58" fillId="0" borderId="2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/>
    </xf>
    <xf numFmtId="172" fontId="58" fillId="0" borderId="26" xfId="0" applyNumberFormat="1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W609"/>
  <sheetViews>
    <sheetView view="pageBreakPreview" zoomScale="80" zoomScaleSheetLayoutView="80" zoomScalePageLayoutView="80" workbookViewId="0" topLeftCell="A579">
      <selection activeCell="E155" sqref="E155"/>
    </sheetView>
  </sheetViews>
  <sheetFormatPr defaultColWidth="9.140625" defaultRowHeight="15"/>
  <cols>
    <col min="1" max="1" width="5.421875" style="9" customWidth="1"/>
    <col min="2" max="2" width="39.7109375" style="9" customWidth="1"/>
    <col min="3" max="3" width="20.00390625" style="9" customWidth="1"/>
    <col min="4" max="4" width="25.421875" style="9" customWidth="1"/>
    <col min="5" max="5" width="16.7109375" style="9" customWidth="1"/>
    <col min="6" max="6" width="18.00390625" style="9" customWidth="1"/>
    <col min="7" max="7" width="13.57421875" style="9" customWidth="1"/>
    <col min="8" max="8" width="10.8515625" style="9" customWidth="1"/>
    <col min="9" max="9" width="10.28125" style="9" customWidth="1"/>
    <col min="10" max="10" width="11.28125" style="9" customWidth="1"/>
    <col min="11" max="11" width="9.140625" style="9" customWidth="1"/>
    <col min="12" max="12" width="15.00390625" style="9" customWidth="1"/>
    <col min="13" max="13" width="35.00390625" style="9" customWidth="1"/>
    <col min="14" max="16384" width="9.140625" style="9" customWidth="1"/>
  </cols>
  <sheetData>
    <row r="1" spans="1:13" s="64" customFormat="1" ht="15.75" customHeight="1">
      <c r="A1" s="819" t="s">
        <v>561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1"/>
    </row>
    <row r="2" spans="1:13" s="64" customFormat="1" ht="3.75" customHeight="1" hidden="1">
      <c r="A2" s="675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676"/>
    </row>
    <row r="3" spans="1:13" s="64" customFormat="1" ht="15.75">
      <c r="A3" s="822" t="s">
        <v>1142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4"/>
    </row>
    <row r="4" spans="1:13" s="64" customFormat="1" ht="16.5" customHeight="1">
      <c r="A4" s="825" t="s">
        <v>0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7"/>
    </row>
    <row r="5" spans="1:13" s="64" customFormat="1" ht="16.5" thickBot="1">
      <c r="A5" s="737"/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9"/>
    </row>
    <row r="6" spans="1:13" s="64" customFormat="1" ht="16.5" thickBot="1">
      <c r="A6" s="828" t="s">
        <v>1</v>
      </c>
      <c r="B6" s="813" t="s">
        <v>2</v>
      </c>
      <c r="C6" s="815"/>
      <c r="D6" s="810" t="s">
        <v>3</v>
      </c>
      <c r="E6" s="813" t="s">
        <v>59</v>
      </c>
      <c r="F6" s="815"/>
      <c r="G6" s="813" t="s">
        <v>60</v>
      </c>
      <c r="H6" s="814"/>
      <c r="I6" s="814"/>
      <c r="J6" s="814"/>
      <c r="K6" s="815"/>
      <c r="L6" s="810" t="s">
        <v>42</v>
      </c>
      <c r="M6" s="810" t="s">
        <v>43</v>
      </c>
    </row>
    <row r="7" spans="1:13" s="64" customFormat="1" ht="16.5" customHeight="1" thickBot="1">
      <c r="A7" s="829"/>
      <c r="B7" s="828" t="s">
        <v>8</v>
      </c>
      <c r="C7" s="828" t="s">
        <v>9</v>
      </c>
      <c r="D7" s="811"/>
      <c r="E7" s="810" t="s">
        <v>57</v>
      </c>
      <c r="F7" s="810" t="s">
        <v>58</v>
      </c>
      <c r="G7" s="810" t="s">
        <v>61</v>
      </c>
      <c r="H7" s="816" t="s">
        <v>7</v>
      </c>
      <c r="I7" s="817"/>
      <c r="J7" s="817"/>
      <c r="K7" s="818"/>
      <c r="L7" s="811"/>
      <c r="M7" s="811"/>
    </row>
    <row r="8" spans="1:13" s="64" customFormat="1" ht="15" customHeight="1">
      <c r="A8" s="829"/>
      <c r="B8" s="829"/>
      <c r="C8" s="829"/>
      <c r="D8" s="811"/>
      <c r="E8" s="811"/>
      <c r="F8" s="811"/>
      <c r="G8" s="811"/>
      <c r="H8" s="810" t="s">
        <v>10</v>
      </c>
      <c r="I8" s="810" t="s">
        <v>62</v>
      </c>
      <c r="J8" s="810" t="s">
        <v>11</v>
      </c>
      <c r="K8" s="810" t="s">
        <v>12</v>
      </c>
      <c r="L8" s="811"/>
      <c r="M8" s="811"/>
    </row>
    <row r="9" spans="1:13" s="64" customFormat="1" ht="15.75" customHeight="1" thickBot="1">
      <c r="A9" s="830"/>
      <c r="B9" s="830"/>
      <c r="C9" s="830"/>
      <c r="D9" s="812"/>
      <c r="E9" s="812"/>
      <c r="F9" s="812"/>
      <c r="G9" s="812"/>
      <c r="H9" s="812"/>
      <c r="I9" s="812"/>
      <c r="J9" s="812"/>
      <c r="K9" s="812"/>
      <c r="L9" s="812"/>
      <c r="M9" s="812"/>
    </row>
    <row r="10" spans="1:13" s="960" customFormat="1" ht="15.75" customHeight="1">
      <c r="A10" s="1072" t="s">
        <v>135</v>
      </c>
      <c r="B10" s="1073"/>
      <c r="C10" s="1073"/>
      <c r="D10" s="1073"/>
      <c r="E10" s="1073"/>
      <c r="F10" s="1073"/>
      <c r="G10" s="1073"/>
      <c r="H10" s="1073"/>
      <c r="I10" s="1073"/>
      <c r="J10" s="1073"/>
      <c r="K10" s="1073"/>
      <c r="L10" s="1073"/>
      <c r="M10" s="1073"/>
    </row>
    <row r="11" spans="1:13" s="960" customFormat="1" ht="15.75">
      <c r="A11" s="1001">
        <v>1</v>
      </c>
      <c r="B11" s="1048" t="s">
        <v>136</v>
      </c>
      <c r="C11" s="1048" t="s">
        <v>137</v>
      </c>
      <c r="D11" s="981" t="s">
        <v>66</v>
      </c>
      <c r="E11" s="997" t="s">
        <v>138</v>
      </c>
      <c r="F11" s="997" t="s">
        <v>131</v>
      </c>
      <c r="G11" s="997">
        <v>51</v>
      </c>
      <c r="H11" s="997"/>
      <c r="I11" s="997"/>
      <c r="J11" s="997">
        <v>51</v>
      </c>
      <c r="K11" s="997"/>
      <c r="L11" s="997" t="s">
        <v>67</v>
      </c>
      <c r="M11" s="997" t="s">
        <v>74</v>
      </c>
    </row>
    <row r="12" spans="1:13" s="960" customFormat="1" ht="15.75" customHeight="1">
      <c r="A12" s="1007">
        <v>2</v>
      </c>
      <c r="B12" s="1028" t="s">
        <v>926</v>
      </c>
      <c r="C12" s="1045" t="s">
        <v>317</v>
      </c>
      <c r="D12" s="962" t="s">
        <v>66</v>
      </c>
      <c r="E12" s="961" t="s">
        <v>162</v>
      </c>
      <c r="F12" s="961" t="s">
        <v>309</v>
      </c>
      <c r="G12" s="961">
        <v>30</v>
      </c>
      <c r="H12" s="1000"/>
      <c r="I12" s="1000"/>
      <c r="J12" s="961">
        <v>30</v>
      </c>
      <c r="K12" s="961"/>
      <c r="L12" s="961" t="s">
        <v>594</v>
      </c>
      <c r="M12" s="961" t="s">
        <v>74</v>
      </c>
    </row>
    <row r="13" spans="1:13" s="960" customFormat="1" ht="15.75" customHeight="1">
      <c r="A13" s="1007">
        <v>3</v>
      </c>
      <c r="B13" s="1049" t="s">
        <v>447</v>
      </c>
      <c r="C13" s="1049" t="s">
        <v>323</v>
      </c>
      <c r="D13" s="1008" t="s">
        <v>83</v>
      </c>
      <c r="E13" s="1000" t="s">
        <v>134</v>
      </c>
      <c r="F13" s="1000" t="s">
        <v>448</v>
      </c>
      <c r="G13" s="1000">
        <v>50</v>
      </c>
      <c r="H13" s="1000"/>
      <c r="I13" s="1000"/>
      <c r="J13" s="997"/>
      <c r="K13" s="997">
        <v>50</v>
      </c>
      <c r="L13" s="1000" t="s">
        <v>92</v>
      </c>
      <c r="M13" s="1000" t="s">
        <v>74</v>
      </c>
    </row>
    <row r="14" spans="1:13" s="960" customFormat="1" ht="15.75" customHeight="1">
      <c r="A14" s="1039">
        <v>4</v>
      </c>
      <c r="B14" s="1040" t="s">
        <v>139</v>
      </c>
      <c r="C14" s="1040" t="s">
        <v>140</v>
      </c>
      <c r="D14" s="984" t="s">
        <v>66</v>
      </c>
      <c r="E14" s="1000" t="s">
        <v>141</v>
      </c>
      <c r="F14" s="1000" t="s">
        <v>276</v>
      </c>
      <c r="G14" s="1000">
        <v>465</v>
      </c>
      <c r="H14" s="1000"/>
      <c r="I14" s="1000"/>
      <c r="J14" s="997"/>
      <c r="K14" s="997">
        <v>465</v>
      </c>
      <c r="L14" s="1000" t="s">
        <v>67</v>
      </c>
      <c r="M14" s="1000" t="s">
        <v>74</v>
      </c>
    </row>
    <row r="15" spans="1:13" s="960" customFormat="1" ht="15.75">
      <c r="A15" s="1074"/>
      <c r="B15" s="1075"/>
      <c r="C15" s="1075"/>
      <c r="D15" s="1004"/>
      <c r="E15" s="1000" t="s">
        <v>269</v>
      </c>
      <c r="F15" s="1000" t="s">
        <v>341</v>
      </c>
      <c r="G15" s="1000">
        <v>46</v>
      </c>
      <c r="H15" s="1000"/>
      <c r="I15" s="1000"/>
      <c r="J15" s="997"/>
      <c r="K15" s="1076">
        <v>46</v>
      </c>
      <c r="L15" s="1000" t="s">
        <v>67</v>
      </c>
      <c r="M15" s="1000" t="s">
        <v>74</v>
      </c>
    </row>
    <row r="16" spans="1:13" s="960" customFormat="1" ht="15.75" customHeight="1">
      <c r="A16" s="1074"/>
      <c r="B16" s="1075"/>
      <c r="C16" s="1075"/>
      <c r="D16" s="1004"/>
      <c r="E16" s="1000" t="s">
        <v>677</v>
      </c>
      <c r="F16" s="1000" t="s">
        <v>847</v>
      </c>
      <c r="G16" s="1000">
        <v>100</v>
      </c>
      <c r="H16" s="1000"/>
      <c r="I16" s="1000"/>
      <c r="J16" s="997"/>
      <c r="K16" s="1076">
        <v>100</v>
      </c>
      <c r="L16" s="1000" t="s">
        <v>67</v>
      </c>
      <c r="M16" s="1000" t="s">
        <v>74</v>
      </c>
    </row>
    <row r="17" spans="1:13" s="960" customFormat="1" ht="15.75" customHeight="1">
      <c r="A17" s="1043"/>
      <c r="B17" s="1077"/>
      <c r="C17" s="1077"/>
      <c r="D17" s="987"/>
      <c r="E17" s="1000" t="s">
        <v>811</v>
      </c>
      <c r="F17" s="1000" t="s">
        <v>848</v>
      </c>
      <c r="G17" s="1000">
        <v>149</v>
      </c>
      <c r="H17" s="1000"/>
      <c r="I17" s="1000"/>
      <c r="J17" s="997"/>
      <c r="K17" s="1076">
        <v>149</v>
      </c>
      <c r="L17" s="1000" t="s">
        <v>67</v>
      </c>
      <c r="M17" s="1000" t="s">
        <v>74</v>
      </c>
    </row>
    <row r="18" spans="1:13" s="960" customFormat="1" ht="15.75" customHeight="1">
      <c r="A18" s="1078">
        <v>5</v>
      </c>
      <c r="B18" s="1079" t="s">
        <v>901</v>
      </c>
      <c r="C18" s="1079" t="s">
        <v>179</v>
      </c>
      <c r="D18" s="1008" t="s">
        <v>83</v>
      </c>
      <c r="E18" s="1000" t="s">
        <v>293</v>
      </c>
      <c r="F18" s="1000" t="s">
        <v>409</v>
      </c>
      <c r="G18" s="1000">
        <v>100</v>
      </c>
      <c r="H18" s="1000"/>
      <c r="I18" s="1000"/>
      <c r="J18" s="997"/>
      <c r="K18" s="1076">
        <v>100</v>
      </c>
      <c r="L18" s="1000" t="s">
        <v>92</v>
      </c>
      <c r="M18" s="1000" t="s">
        <v>74</v>
      </c>
    </row>
    <row r="19" spans="1:13" s="960" customFormat="1" ht="15.75" customHeight="1">
      <c r="A19" s="1039">
        <v>6</v>
      </c>
      <c r="B19" s="1040" t="s">
        <v>202</v>
      </c>
      <c r="C19" s="1039" t="s">
        <v>203</v>
      </c>
      <c r="D19" s="972" t="s">
        <v>66</v>
      </c>
      <c r="E19" s="1000" t="s">
        <v>199</v>
      </c>
      <c r="F19" s="1000" t="s">
        <v>204</v>
      </c>
      <c r="G19" s="1000">
        <v>29</v>
      </c>
      <c r="H19" s="1000"/>
      <c r="I19" s="1000"/>
      <c r="J19" s="974"/>
      <c r="K19" s="997">
        <v>29</v>
      </c>
      <c r="L19" s="1000" t="s">
        <v>67</v>
      </c>
      <c r="M19" s="1000" t="s">
        <v>74</v>
      </c>
    </row>
    <row r="20" spans="1:13" s="960" customFormat="1" ht="15.75" customHeight="1">
      <c r="A20" s="1074"/>
      <c r="B20" s="1075"/>
      <c r="C20" s="1074"/>
      <c r="D20" s="1008" t="s">
        <v>83</v>
      </c>
      <c r="E20" s="1000" t="s">
        <v>650</v>
      </c>
      <c r="F20" s="1000" t="s">
        <v>677</v>
      </c>
      <c r="G20" s="1000">
        <v>40</v>
      </c>
      <c r="H20" s="1000"/>
      <c r="I20" s="1000"/>
      <c r="K20" s="1013">
        <v>40</v>
      </c>
      <c r="L20" s="1000" t="s">
        <v>67</v>
      </c>
      <c r="M20" s="1000" t="s">
        <v>74</v>
      </c>
    </row>
    <row r="21" spans="1:13" s="960" customFormat="1" ht="15.75" customHeight="1">
      <c r="A21" s="1074"/>
      <c r="B21" s="1075"/>
      <c r="C21" s="1074"/>
      <c r="D21" s="972" t="s">
        <v>66</v>
      </c>
      <c r="E21" s="1000" t="s">
        <v>768</v>
      </c>
      <c r="F21" s="1000" t="s">
        <v>849</v>
      </c>
      <c r="G21" s="1000">
        <v>31</v>
      </c>
      <c r="H21" s="1000"/>
      <c r="I21" s="1000"/>
      <c r="J21" s="974"/>
      <c r="K21" s="997">
        <v>31</v>
      </c>
      <c r="L21" s="1000" t="s">
        <v>67</v>
      </c>
      <c r="M21" s="1000" t="s">
        <v>74</v>
      </c>
    </row>
    <row r="22" spans="1:13" s="960" customFormat="1" ht="15.75" customHeight="1">
      <c r="A22" s="1074"/>
      <c r="B22" s="1075"/>
      <c r="C22" s="1074"/>
      <c r="D22" s="1008" t="s">
        <v>83</v>
      </c>
      <c r="E22" s="1000" t="s">
        <v>768</v>
      </c>
      <c r="F22" s="1000" t="s">
        <v>849</v>
      </c>
      <c r="G22" s="1000">
        <v>29</v>
      </c>
      <c r="H22" s="1000"/>
      <c r="I22" s="1000"/>
      <c r="J22" s="1080"/>
      <c r="K22" s="997">
        <v>29</v>
      </c>
      <c r="L22" s="1000" t="s">
        <v>67</v>
      </c>
      <c r="M22" s="1000" t="s">
        <v>74</v>
      </c>
    </row>
    <row r="23" spans="1:13" s="960" customFormat="1" ht="15.75" customHeight="1">
      <c r="A23" s="1074"/>
      <c r="B23" s="1075"/>
      <c r="C23" s="1074"/>
      <c r="D23" s="972" t="s">
        <v>66</v>
      </c>
      <c r="E23" s="1000" t="s">
        <v>798</v>
      </c>
      <c r="F23" s="1000"/>
      <c r="G23" s="1000">
        <v>110</v>
      </c>
      <c r="H23" s="1000"/>
      <c r="I23" s="1000"/>
      <c r="J23" s="974"/>
      <c r="K23" s="1013">
        <v>110</v>
      </c>
      <c r="L23" s="1000" t="s">
        <v>67</v>
      </c>
      <c r="M23" s="1000" t="s">
        <v>74</v>
      </c>
    </row>
    <row r="24" spans="1:13" s="960" customFormat="1" ht="15.75" customHeight="1">
      <c r="A24" s="1043"/>
      <c r="B24" s="1077"/>
      <c r="C24" s="1043"/>
      <c r="D24" s="962" t="s">
        <v>66</v>
      </c>
      <c r="E24" s="961" t="s">
        <v>924</v>
      </c>
      <c r="F24" s="961"/>
      <c r="G24" s="961">
        <v>150</v>
      </c>
      <c r="H24" s="1000"/>
      <c r="I24" s="1000"/>
      <c r="J24" s="974"/>
      <c r="K24" s="961">
        <v>150</v>
      </c>
      <c r="L24" s="961" t="s">
        <v>67</v>
      </c>
      <c r="M24" s="961" t="s">
        <v>74</v>
      </c>
    </row>
    <row r="25" spans="1:13" s="960" customFormat="1" ht="15.75" customHeight="1">
      <c r="A25" s="1007">
        <v>7</v>
      </c>
      <c r="B25" s="1081" t="s">
        <v>312</v>
      </c>
      <c r="C25" s="1049" t="s">
        <v>313</v>
      </c>
      <c r="D25" s="1008" t="s">
        <v>83</v>
      </c>
      <c r="E25" s="1000" t="s">
        <v>314</v>
      </c>
      <c r="F25" s="1000" t="s">
        <v>315</v>
      </c>
      <c r="G25" s="1000">
        <v>47</v>
      </c>
      <c r="H25" s="1000"/>
      <c r="I25" s="1000"/>
      <c r="J25" s="974"/>
      <c r="K25" s="1000">
        <v>47</v>
      </c>
      <c r="L25" s="1000" t="s">
        <v>92</v>
      </c>
      <c r="M25" s="1000" t="s">
        <v>74</v>
      </c>
    </row>
    <row r="26" spans="1:14" s="960" customFormat="1" ht="15.75" customHeight="1">
      <c r="A26" s="1001">
        <v>8</v>
      </c>
      <c r="B26" s="1082" t="s">
        <v>316</v>
      </c>
      <c r="C26" s="1048" t="s">
        <v>317</v>
      </c>
      <c r="D26" s="1028" t="s">
        <v>190</v>
      </c>
      <c r="E26" s="997" t="s">
        <v>204</v>
      </c>
      <c r="F26" s="997" t="s">
        <v>318</v>
      </c>
      <c r="G26" s="997">
        <v>66</v>
      </c>
      <c r="H26" s="997"/>
      <c r="I26" s="997"/>
      <c r="J26" s="974"/>
      <c r="K26" s="997">
        <v>66</v>
      </c>
      <c r="L26" s="997" t="s">
        <v>260</v>
      </c>
      <c r="M26" s="997" t="s">
        <v>74</v>
      </c>
      <c r="N26" s="1083"/>
    </row>
    <row r="27" spans="1:14" s="960" customFormat="1" ht="15.75" customHeight="1">
      <c r="A27" s="1001">
        <v>9</v>
      </c>
      <c r="B27" s="1082" t="s">
        <v>319</v>
      </c>
      <c r="C27" s="1048" t="s">
        <v>320</v>
      </c>
      <c r="D27" s="981" t="s">
        <v>66</v>
      </c>
      <c r="E27" s="997" t="s">
        <v>262</v>
      </c>
      <c r="F27" s="997" t="s">
        <v>321</v>
      </c>
      <c r="G27" s="997">
        <v>32</v>
      </c>
      <c r="H27" s="997"/>
      <c r="I27" s="997"/>
      <c r="J27" s="974"/>
      <c r="K27" s="997">
        <v>32</v>
      </c>
      <c r="L27" s="997" t="s">
        <v>67</v>
      </c>
      <c r="M27" s="997" t="s">
        <v>74</v>
      </c>
      <c r="N27" s="1083"/>
    </row>
    <row r="28" spans="1:14" s="960" customFormat="1" ht="15.75" customHeight="1">
      <c r="A28" s="1001">
        <v>10</v>
      </c>
      <c r="B28" s="1082" t="s">
        <v>322</v>
      </c>
      <c r="C28" s="1048" t="s">
        <v>323</v>
      </c>
      <c r="D28" s="981" t="s">
        <v>83</v>
      </c>
      <c r="E28" s="997" t="s">
        <v>324</v>
      </c>
      <c r="F28" s="997" t="s">
        <v>325</v>
      </c>
      <c r="G28" s="997">
        <v>80</v>
      </c>
      <c r="H28" s="997"/>
      <c r="I28" s="997"/>
      <c r="J28" s="974"/>
      <c r="K28" s="997">
        <v>80</v>
      </c>
      <c r="L28" s="997" t="s">
        <v>92</v>
      </c>
      <c r="M28" s="997" t="s">
        <v>74</v>
      </c>
      <c r="N28" s="1083"/>
    </row>
    <row r="29" spans="1:14" s="960" customFormat="1" ht="15.75" customHeight="1">
      <c r="A29" s="1001">
        <v>11</v>
      </c>
      <c r="B29" s="1082" t="s">
        <v>449</v>
      </c>
      <c r="C29" s="1048" t="s">
        <v>323</v>
      </c>
      <c r="D29" s="981" t="s">
        <v>83</v>
      </c>
      <c r="E29" s="997" t="s">
        <v>450</v>
      </c>
      <c r="F29" s="997" t="s">
        <v>451</v>
      </c>
      <c r="G29" s="997">
        <v>50</v>
      </c>
      <c r="H29" s="997"/>
      <c r="I29" s="997"/>
      <c r="J29" s="974"/>
      <c r="K29" s="997">
        <v>50</v>
      </c>
      <c r="L29" s="997" t="s">
        <v>452</v>
      </c>
      <c r="M29" s="997" t="s">
        <v>78</v>
      </c>
      <c r="N29" s="1083"/>
    </row>
    <row r="30" spans="1:14" s="960" customFormat="1" ht="15.75" customHeight="1">
      <c r="A30" s="1007">
        <v>12</v>
      </c>
      <c r="B30" s="1081" t="s">
        <v>453</v>
      </c>
      <c r="C30" s="1049" t="s">
        <v>323</v>
      </c>
      <c r="D30" s="1008" t="s">
        <v>83</v>
      </c>
      <c r="E30" s="1000" t="s">
        <v>454</v>
      </c>
      <c r="F30" s="1000" t="s">
        <v>455</v>
      </c>
      <c r="G30" s="1000">
        <v>53</v>
      </c>
      <c r="H30" s="1000"/>
      <c r="I30" s="1000"/>
      <c r="K30" s="1000">
        <v>53</v>
      </c>
      <c r="L30" s="1000" t="s">
        <v>452</v>
      </c>
      <c r="M30" s="1000" t="s">
        <v>78</v>
      </c>
      <c r="N30" s="1083"/>
    </row>
    <row r="31" spans="1:14" s="960" customFormat="1" ht="15.75" customHeight="1">
      <c r="A31" s="1001">
        <v>13</v>
      </c>
      <c r="B31" s="972" t="s">
        <v>506</v>
      </c>
      <c r="C31" s="1048" t="s">
        <v>323</v>
      </c>
      <c r="D31" s="981" t="s">
        <v>83</v>
      </c>
      <c r="E31" s="997" t="s">
        <v>479</v>
      </c>
      <c r="F31" s="997" t="s">
        <v>507</v>
      </c>
      <c r="G31" s="997">
        <v>35</v>
      </c>
      <c r="H31" s="997"/>
      <c r="I31" s="997"/>
      <c r="J31" s="974"/>
      <c r="K31" s="997">
        <v>35</v>
      </c>
      <c r="L31" s="997" t="s">
        <v>452</v>
      </c>
      <c r="M31" s="997" t="s">
        <v>78</v>
      </c>
      <c r="N31" s="1083"/>
    </row>
    <row r="32" spans="1:14" s="960" customFormat="1" ht="15.75" customHeight="1">
      <c r="A32" s="1039">
        <v>14</v>
      </c>
      <c r="B32" s="1040" t="s">
        <v>508</v>
      </c>
      <c r="C32" s="1040" t="s">
        <v>323</v>
      </c>
      <c r="D32" s="984" t="s">
        <v>83</v>
      </c>
      <c r="E32" s="1000" t="s">
        <v>902</v>
      </c>
      <c r="F32" s="1000" t="s">
        <v>118</v>
      </c>
      <c r="G32" s="1000">
        <v>93</v>
      </c>
      <c r="H32" s="1000"/>
      <c r="I32" s="1000"/>
      <c r="J32" s="1006"/>
      <c r="K32" s="1000">
        <v>93</v>
      </c>
      <c r="L32" s="1000" t="s">
        <v>92</v>
      </c>
      <c r="M32" s="1000" t="s">
        <v>78</v>
      </c>
      <c r="N32" s="1083"/>
    </row>
    <row r="33" spans="1:14" s="960" customFormat="1" ht="15.75" customHeight="1">
      <c r="A33" s="1043"/>
      <c r="B33" s="1077"/>
      <c r="C33" s="1077"/>
      <c r="D33" s="987"/>
      <c r="E33" s="1000" t="s">
        <v>479</v>
      </c>
      <c r="F33" s="1000" t="s">
        <v>507</v>
      </c>
      <c r="G33" s="1000">
        <v>16</v>
      </c>
      <c r="H33" s="1000"/>
      <c r="I33" s="1000"/>
      <c r="J33" s="1006"/>
      <c r="K33" s="1000">
        <v>16</v>
      </c>
      <c r="L33" s="1000" t="s">
        <v>452</v>
      </c>
      <c r="M33" s="1000" t="s">
        <v>78</v>
      </c>
      <c r="N33" s="1083"/>
    </row>
    <row r="34" spans="1:14" s="960" customFormat="1" ht="15.75" customHeight="1">
      <c r="A34" s="1078">
        <v>15</v>
      </c>
      <c r="B34" s="999" t="s">
        <v>925</v>
      </c>
      <c r="C34" s="1045" t="s">
        <v>317</v>
      </c>
      <c r="D34" s="962" t="s">
        <v>83</v>
      </c>
      <c r="E34" s="961" t="s">
        <v>375</v>
      </c>
      <c r="F34" s="961" t="s">
        <v>634</v>
      </c>
      <c r="G34" s="961">
        <v>80</v>
      </c>
      <c r="H34" s="1000"/>
      <c r="I34" s="1000"/>
      <c r="J34" s="1006"/>
      <c r="K34" s="961">
        <v>80</v>
      </c>
      <c r="L34" s="961" t="s">
        <v>67</v>
      </c>
      <c r="M34" s="961" t="s">
        <v>74</v>
      </c>
      <c r="N34" s="1083"/>
    </row>
    <row r="35" spans="1:14" s="960" customFormat="1" ht="15.75" customHeight="1">
      <c r="A35" s="1039">
        <v>16</v>
      </c>
      <c r="B35" s="1040" t="s">
        <v>573</v>
      </c>
      <c r="C35" s="1040" t="s">
        <v>574</v>
      </c>
      <c r="D35" s="981" t="s">
        <v>83</v>
      </c>
      <c r="E35" s="997" t="s">
        <v>475</v>
      </c>
      <c r="F35" s="997" t="s">
        <v>575</v>
      </c>
      <c r="G35" s="997">
        <v>43</v>
      </c>
      <c r="H35" s="997"/>
      <c r="I35" s="997"/>
      <c r="J35" s="974"/>
      <c r="K35" s="997">
        <v>43</v>
      </c>
      <c r="L35" s="997" t="s">
        <v>67</v>
      </c>
      <c r="M35" s="997" t="s">
        <v>74</v>
      </c>
      <c r="N35" s="1083"/>
    </row>
    <row r="36" spans="1:14" s="960" customFormat="1" ht="15.75" customHeight="1">
      <c r="A36" s="1074"/>
      <c r="B36" s="1075"/>
      <c r="C36" s="1075"/>
      <c r="D36" s="1008" t="s">
        <v>576</v>
      </c>
      <c r="E36" s="1000" t="s">
        <v>475</v>
      </c>
      <c r="F36" s="1000" t="s">
        <v>575</v>
      </c>
      <c r="G36" s="1000">
        <v>37</v>
      </c>
      <c r="H36" s="1000"/>
      <c r="I36" s="1000"/>
      <c r="J36" s="1006"/>
      <c r="K36" s="1000">
        <v>37</v>
      </c>
      <c r="L36" s="1000" t="s">
        <v>67</v>
      </c>
      <c r="M36" s="1000" t="s">
        <v>74</v>
      </c>
      <c r="N36" s="1083"/>
    </row>
    <row r="37" spans="1:14" s="960" customFormat="1" ht="15.75" customHeight="1">
      <c r="A37" s="1001">
        <v>17</v>
      </c>
      <c r="B37" s="1048" t="s">
        <v>676</v>
      </c>
      <c r="C37" s="1048" t="s">
        <v>574</v>
      </c>
      <c r="D37" s="1008" t="s">
        <v>83</v>
      </c>
      <c r="E37" s="1000" t="s">
        <v>377</v>
      </c>
      <c r="F37" s="1000" t="s">
        <v>646</v>
      </c>
      <c r="G37" s="1000">
        <v>50</v>
      </c>
      <c r="H37" s="1000">
        <v>2</v>
      </c>
      <c r="I37" s="1000"/>
      <c r="J37" s="1006"/>
      <c r="K37" s="1000">
        <v>48</v>
      </c>
      <c r="L37" s="1000" t="s">
        <v>67</v>
      </c>
      <c r="M37" s="1000" t="s">
        <v>74</v>
      </c>
      <c r="N37" s="1083"/>
    </row>
    <row r="38" spans="1:14" s="960" customFormat="1" ht="15.75" customHeight="1">
      <c r="A38" s="1084">
        <v>18</v>
      </c>
      <c r="B38" s="1040" t="s">
        <v>588</v>
      </c>
      <c r="C38" s="1039" t="s">
        <v>589</v>
      </c>
      <c r="D38" s="981" t="s">
        <v>590</v>
      </c>
      <c r="E38" s="964" t="s">
        <v>141</v>
      </c>
      <c r="F38" s="997" t="s">
        <v>308</v>
      </c>
      <c r="G38" s="997">
        <v>210</v>
      </c>
      <c r="H38" s="997"/>
      <c r="I38" s="997"/>
      <c r="J38" s="974"/>
      <c r="K38" s="997">
        <v>210</v>
      </c>
      <c r="L38" s="997" t="s">
        <v>594</v>
      </c>
      <c r="M38" s="997" t="s">
        <v>74</v>
      </c>
      <c r="N38" s="1083"/>
    </row>
    <row r="39" spans="1:14" s="960" customFormat="1" ht="15.75" customHeight="1">
      <c r="A39" s="1085"/>
      <c r="B39" s="1075"/>
      <c r="C39" s="1074"/>
      <c r="D39" s="981" t="s">
        <v>590</v>
      </c>
      <c r="E39" s="997" t="s">
        <v>270</v>
      </c>
      <c r="F39" s="997" t="s">
        <v>595</v>
      </c>
      <c r="G39" s="997">
        <v>91</v>
      </c>
      <c r="H39" s="997"/>
      <c r="I39" s="997"/>
      <c r="J39" s="974"/>
      <c r="K39" s="997">
        <v>91</v>
      </c>
      <c r="L39" s="997" t="s">
        <v>67</v>
      </c>
      <c r="M39" s="997" t="s">
        <v>74</v>
      </c>
      <c r="N39" s="1083"/>
    </row>
    <row r="40" spans="1:14" s="960" customFormat="1" ht="15.75" customHeight="1">
      <c r="A40" s="1085"/>
      <c r="B40" s="1075"/>
      <c r="C40" s="1074"/>
      <c r="D40" s="981" t="s">
        <v>590</v>
      </c>
      <c r="E40" s="997" t="s">
        <v>489</v>
      </c>
      <c r="F40" s="997" t="s">
        <v>591</v>
      </c>
      <c r="G40" s="997">
        <v>188</v>
      </c>
      <c r="H40" s="997"/>
      <c r="I40" s="997"/>
      <c r="J40" s="974"/>
      <c r="K40" s="997">
        <v>188</v>
      </c>
      <c r="L40" s="997" t="s">
        <v>67</v>
      </c>
      <c r="M40" s="997" t="s">
        <v>74</v>
      </c>
      <c r="N40" s="1083"/>
    </row>
    <row r="41" spans="1:14" s="960" customFormat="1" ht="15.75" customHeight="1">
      <c r="A41" s="1085"/>
      <c r="B41" s="1075"/>
      <c r="C41" s="1074"/>
      <c r="D41" s="981" t="s">
        <v>590</v>
      </c>
      <c r="E41" s="997" t="s">
        <v>489</v>
      </c>
      <c r="F41" s="997" t="s">
        <v>591</v>
      </c>
      <c r="G41" s="997">
        <v>885</v>
      </c>
      <c r="H41" s="997"/>
      <c r="I41" s="997"/>
      <c r="J41" s="974"/>
      <c r="K41" s="997">
        <v>885</v>
      </c>
      <c r="L41" s="997" t="s">
        <v>67</v>
      </c>
      <c r="M41" s="997" t="s">
        <v>74</v>
      </c>
      <c r="N41" s="1083"/>
    </row>
    <row r="42" spans="1:14" s="960" customFormat="1" ht="15.75" customHeight="1">
      <c r="A42" s="1085"/>
      <c r="B42" s="1075"/>
      <c r="C42" s="1074"/>
      <c r="D42" s="1008" t="s">
        <v>590</v>
      </c>
      <c r="E42" s="1000" t="s">
        <v>592</v>
      </c>
      <c r="F42" s="1000" t="s">
        <v>593</v>
      </c>
      <c r="G42" s="1000">
        <v>1496</v>
      </c>
      <c r="H42" s="1000"/>
      <c r="I42" s="1000"/>
      <c r="J42" s="1006"/>
      <c r="K42" s="1000">
        <v>1496</v>
      </c>
      <c r="L42" s="1000" t="s">
        <v>264</v>
      </c>
      <c r="M42" s="1000" t="s">
        <v>74</v>
      </c>
      <c r="N42" s="1083"/>
    </row>
    <row r="43" spans="1:14" s="960" customFormat="1" ht="15.75" customHeight="1">
      <c r="A43" s="1085"/>
      <c r="B43" s="1075"/>
      <c r="C43" s="1078"/>
      <c r="D43" s="1008" t="s">
        <v>590</v>
      </c>
      <c r="E43" s="1000" t="s">
        <v>622</v>
      </c>
      <c r="F43" s="1000" t="s">
        <v>626</v>
      </c>
      <c r="G43" s="1000">
        <v>684</v>
      </c>
      <c r="H43" s="1000"/>
      <c r="I43" s="1000"/>
      <c r="J43" s="1006"/>
      <c r="K43" s="1000">
        <v>684</v>
      </c>
      <c r="L43" s="1000" t="s">
        <v>264</v>
      </c>
      <c r="M43" s="1000" t="s">
        <v>74</v>
      </c>
      <c r="N43" s="1083"/>
    </row>
    <row r="44" spans="1:14" s="960" customFormat="1" ht="15.75" customHeight="1">
      <c r="A44" s="1086">
        <v>19</v>
      </c>
      <c r="B44" s="1055" t="s">
        <v>769</v>
      </c>
      <c r="C44" s="1055" t="s">
        <v>323</v>
      </c>
      <c r="D44" s="1047" t="s">
        <v>190</v>
      </c>
      <c r="E44" s="997" t="s">
        <v>679</v>
      </c>
      <c r="F44" s="997" t="s">
        <v>850</v>
      </c>
      <c r="G44" s="997">
        <v>96</v>
      </c>
      <c r="H44" s="997"/>
      <c r="I44" s="997"/>
      <c r="J44" s="975">
        <v>96</v>
      </c>
      <c r="K44" s="997"/>
      <c r="L44" s="997" t="s">
        <v>452</v>
      </c>
      <c r="M44" s="997" t="s">
        <v>74</v>
      </c>
      <c r="N44" s="1083"/>
    </row>
    <row r="45" spans="1:14" s="960" customFormat="1" ht="15.75" customHeight="1">
      <c r="A45" s="1086"/>
      <c r="B45" s="1055"/>
      <c r="C45" s="1055"/>
      <c r="D45" s="1047"/>
      <c r="E45" s="997" t="s">
        <v>811</v>
      </c>
      <c r="F45" s="997" t="s">
        <v>848</v>
      </c>
      <c r="G45" s="997">
        <v>4</v>
      </c>
      <c r="H45" s="997"/>
      <c r="I45" s="997"/>
      <c r="J45" s="975">
        <v>4</v>
      </c>
      <c r="K45" s="997"/>
      <c r="L45" s="997" t="s">
        <v>452</v>
      </c>
      <c r="M45" s="997" t="s">
        <v>74</v>
      </c>
      <c r="N45" s="1083"/>
    </row>
    <row r="46" spans="1:14" s="960" customFormat="1" ht="15.75" customHeight="1">
      <c r="A46" s="1007">
        <v>20</v>
      </c>
      <c r="B46" s="1049" t="s">
        <v>903</v>
      </c>
      <c r="C46" s="1049" t="s">
        <v>574</v>
      </c>
      <c r="D46" s="1008" t="s">
        <v>83</v>
      </c>
      <c r="E46" s="1000" t="s">
        <v>811</v>
      </c>
      <c r="F46" s="1000"/>
      <c r="G46" s="1000">
        <v>80</v>
      </c>
      <c r="H46" s="1000"/>
      <c r="I46" s="1000"/>
      <c r="J46" s="992"/>
      <c r="K46" s="1000">
        <v>80</v>
      </c>
      <c r="L46" s="1000" t="s">
        <v>452</v>
      </c>
      <c r="M46" s="1000" t="s">
        <v>74</v>
      </c>
      <c r="N46" s="1083"/>
    </row>
    <row r="47" spans="1:14" s="960" customFormat="1" ht="15.75" customHeight="1">
      <c r="A47" s="1007">
        <v>21</v>
      </c>
      <c r="B47" s="1087" t="s">
        <v>1064</v>
      </c>
      <c r="C47" s="999" t="s">
        <v>320</v>
      </c>
      <c r="D47" s="955" t="s">
        <v>83</v>
      </c>
      <c r="E47" s="954" t="s">
        <v>852</v>
      </c>
      <c r="F47" s="954" t="s">
        <v>929</v>
      </c>
      <c r="G47" s="954">
        <v>88</v>
      </c>
      <c r="H47" s="1000"/>
      <c r="I47" s="1000"/>
      <c r="J47" s="992"/>
      <c r="K47" s="954">
        <v>88</v>
      </c>
      <c r="L47" s="954" t="s">
        <v>452</v>
      </c>
      <c r="M47" s="954" t="s">
        <v>78</v>
      </c>
      <c r="N47" s="1083"/>
    </row>
    <row r="48" spans="1:14" s="960" customFormat="1" ht="15.75" customHeight="1">
      <c r="A48" s="1001">
        <v>22</v>
      </c>
      <c r="B48" s="1088" t="s">
        <v>1097</v>
      </c>
      <c r="C48" s="1045" t="s">
        <v>140</v>
      </c>
      <c r="D48" s="962" t="s">
        <v>590</v>
      </c>
      <c r="E48" s="961" t="s">
        <v>1040</v>
      </c>
      <c r="F48" s="961"/>
      <c r="G48" s="961">
        <v>98</v>
      </c>
      <c r="H48" s="997"/>
      <c r="I48" s="997"/>
      <c r="J48" s="975"/>
      <c r="K48" s="961">
        <v>98</v>
      </c>
      <c r="L48" s="961" t="s">
        <v>871</v>
      </c>
      <c r="M48" s="961" t="s">
        <v>74</v>
      </c>
      <c r="N48" s="1083"/>
    </row>
    <row r="49" spans="1:14" s="960" customFormat="1" ht="15.75" customHeight="1">
      <c r="A49" s="1001">
        <v>23</v>
      </c>
      <c r="B49" s="1088" t="s">
        <v>1098</v>
      </c>
      <c r="C49" s="1045" t="s">
        <v>323</v>
      </c>
      <c r="D49" s="962" t="s">
        <v>83</v>
      </c>
      <c r="E49" s="961" t="s">
        <v>1095</v>
      </c>
      <c r="F49" s="961"/>
      <c r="G49" s="961">
        <v>63</v>
      </c>
      <c r="H49" s="997"/>
      <c r="I49" s="997"/>
      <c r="J49" s="975"/>
      <c r="K49" s="961">
        <v>63</v>
      </c>
      <c r="L49" s="961" t="s">
        <v>452</v>
      </c>
      <c r="M49" s="961" t="s">
        <v>74</v>
      </c>
      <c r="N49" s="1083"/>
    </row>
    <row r="50" spans="1:14" s="960" customFormat="1" ht="15.75" customHeight="1" thickBot="1">
      <c r="A50" s="1007">
        <v>24</v>
      </c>
      <c r="B50" s="1087" t="s">
        <v>1099</v>
      </c>
      <c r="C50" s="999" t="s">
        <v>323</v>
      </c>
      <c r="D50" s="955" t="s">
        <v>83</v>
      </c>
      <c r="E50" s="954" t="s">
        <v>1100</v>
      </c>
      <c r="F50" s="954"/>
      <c r="G50" s="954">
        <v>35</v>
      </c>
      <c r="H50" s="1000"/>
      <c r="I50" s="1000"/>
      <c r="J50" s="992"/>
      <c r="K50" s="954">
        <v>35</v>
      </c>
      <c r="L50" s="954" t="s">
        <v>452</v>
      </c>
      <c r="M50" s="954" t="s">
        <v>74</v>
      </c>
      <c r="N50" s="1083"/>
    </row>
    <row r="51" spans="1:13" s="960" customFormat="1" ht="15.75" customHeight="1" thickBot="1">
      <c r="A51" s="1089"/>
      <c r="B51" s="1090"/>
      <c r="C51" s="1090"/>
      <c r="D51" s="1090"/>
      <c r="E51" s="1090"/>
      <c r="F51" s="1091"/>
      <c r="G51" s="1092">
        <f>SUM(G11:G50)</f>
        <v>6080</v>
      </c>
      <c r="H51" s="1093">
        <f>SUM(H11:H44)</f>
        <v>2</v>
      </c>
      <c r="I51" s="1093"/>
      <c r="J51" s="1093">
        <f>SUM(J11:J46)</f>
        <v>181</v>
      </c>
      <c r="K51" s="1093">
        <f>SUM(K11:K50)</f>
        <v>5897</v>
      </c>
      <c r="L51" s="1093" t="s">
        <v>13</v>
      </c>
      <c r="M51" s="1093" t="s">
        <v>13</v>
      </c>
    </row>
    <row r="52" spans="1:13" s="960" customFormat="1" ht="15.75" customHeight="1">
      <c r="A52" s="1094" t="s">
        <v>234</v>
      </c>
      <c r="B52" s="1094"/>
      <c r="C52" s="1094"/>
      <c r="D52" s="1094"/>
      <c r="E52" s="1094"/>
      <c r="F52" s="1094"/>
      <c r="G52" s="1094"/>
      <c r="H52" s="1094"/>
      <c r="I52" s="1094"/>
      <c r="J52" s="1094"/>
      <c r="K52" s="1094"/>
      <c r="L52" s="1094"/>
      <c r="M52" s="1094"/>
    </row>
    <row r="53" spans="1:13" s="960" customFormat="1" ht="15.75" customHeight="1">
      <c r="A53" s="968">
        <v>1</v>
      </c>
      <c r="B53" s="962" t="s">
        <v>235</v>
      </c>
      <c r="C53" s="1045" t="s">
        <v>236</v>
      </c>
      <c r="D53" s="1045" t="s">
        <v>117</v>
      </c>
      <c r="E53" s="961" t="s">
        <v>130</v>
      </c>
      <c r="F53" s="1029" t="s">
        <v>227</v>
      </c>
      <c r="G53" s="961">
        <v>25</v>
      </c>
      <c r="H53" s="961"/>
      <c r="I53" s="961"/>
      <c r="J53" s="974"/>
      <c r="K53" s="1001">
        <v>25</v>
      </c>
      <c r="L53" s="997" t="s">
        <v>67</v>
      </c>
      <c r="M53" s="997" t="s">
        <v>78</v>
      </c>
    </row>
    <row r="54" spans="1:13" s="960" customFormat="1" ht="15.75" customHeight="1">
      <c r="A54" s="968">
        <v>2</v>
      </c>
      <c r="B54" s="962" t="s">
        <v>237</v>
      </c>
      <c r="C54" s="1045" t="s">
        <v>238</v>
      </c>
      <c r="D54" s="962" t="s">
        <v>83</v>
      </c>
      <c r="E54" s="1029" t="s">
        <v>131</v>
      </c>
      <c r="F54" s="1029" t="s">
        <v>242</v>
      </c>
      <c r="G54" s="966">
        <v>32</v>
      </c>
      <c r="H54" s="961"/>
      <c r="I54" s="961"/>
      <c r="J54" s="974"/>
      <c r="K54" s="1057">
        <v>32</v>
      </c>
      <c r="L54" s="997" t="s">
        <v>67</v>
      </c>
      <c r="M54" s="997" t="s">
        <v>78</v>
      </c>
    </row>
    <row r="55" spans="1:13" s="960" customFormat="1" ht="15.75" customHeight="1">
      <c r="A55" s="968">
        <v>3</v>
      </c>
      <c r="B55" s="962" t="s">
        <v>239</v>
      </c>
      <c r="C55" s="1045" t="s">
        <v>238</v>
      </c>
      <c r="D55" s="962" t="s">
        <v>83</v>
      </c>
      <c r="E55" s="1029" t="s">
        <v>131</v>
      </c>
      <c r="F55" s="1029" t="s">
        <v>242</v>
      </c>
      <c r="G55" s="966">
        <v>32</v>
      </c>
      <c r="H55" s="961"/>
      <c r="I55" s="961"/>
      <c r="J55" s="974"/>
      <c r="K55" s="1057">
        <v>32</v>
      </c>
      <c r="L55" s="997" t="s">
        <v>67</v>
      </c>
      <c r="M55" s="997" t="s">
        <v>78</v>
      </c>
    </row>
    <row r="56" spans="1:13" s="960" customFormat="1" ht="16.5" customHeight="1">
      <c r="A56" s="1058">
        <v>4</v>
      </c>
      <c r="B56" s="985" t="s">
        <v>240</v>
      </c>
      <c r="C56" s="1059" t="s">
        <v>241</v>
      </c>
      <c r="D56" s="1059" t="s">
        <v>117</v>
      </c>
      <c r="E56" s="1060" t="s">
        <v>181</v>
      </c>
      <c r="F56" s="1029" t="s">
        <v>341</v>
      </c>
      <c r="G56" s="961">
        <v>48</v>
      </c>
      <c r="H56" s="961"/>
      <c r="I56" s="961"/>
      <c r="J56" s="974"/>
      <c r="K56" s="1001">
        <v>48</v>
      </c>
      <c r="L56" s="997" t="s">
        <v>67</v>
      </c>
      <c r="M56" s="961" t="s">
        <v>74</v>
      </c>
    </row>
    <row r="57" spans="1:13" s="960" customFormat="1" ht="16.5" customHeight="1">
      <c r="A57" s="1061"/>
      <c r="B57" s="988"/>
      <c r="C57" s="1062"/>
      <c r="D57" s="1062"/>
      <c r="E57" s="1029" t="s">
        <v>404</v>
      </c>
      <c r="F57" s="1029" t="s">
        <v>526</v>
      </c>
      <c r="G57" s="966">
        <v>52</v>
      </c>
      <c r="H57" s="961"/>
      <c r="I57" s="961"/>
      <c r="J57" s="1057"/>
      <c r="K57" s="1057">
        <v>52</v>
      </c>
      <c r="L57" s="997" t="s">
        <v>67</v>
      </c>
      <c r="M57" s="961" t="s">
        <v>74</v>
      </c>
    </row>
    <row r="58" spans="1:13" s="960" customFormat="1" ht="16.5" customHeight="1">
      <c r="A58" s="968">
        <v>5</v>
      </c>
      <c r="B58" s="962" t="s">
        <v>382</v>
      </c>
      <c r="C58" s="1045" t="s">
        <v>395</v>
      </c>
      <c r="D58" s="1028" t="s">
        <v>93</v>
      </c>
      <c r="E58" s="1029" t="s">
        <v>311</v>
      </c>
      <c r="F58" s="1029" t="s">
        <v>318</v>
      </c>
      <c r="G58" s="966">
        <v>90</v>
      </c>
      <c r="H58" s="961"/>
      <c r="I58" s="961"/>
      <c r="J58" s="1057"/>
      <c r="K58" s="1057">
        <v>90</v>
      </c>
      <c r="L58" s="997" t="s">
        <v>67</v>
      </c>
      <c r="M58" s="997" t="s">
        <v>78</v>
      </c>
    </row>
    <row r="59" spans="1:13" s="960" customFormat="1" ht="16.5" customHeight="1">
      <c r="A59" s="968">
        <v>6</v>
      </c>
      <c r="B59" s="962" t="s">
        <v>383</v>
      </c>
      <c r="C59" s="1045" t="s">
        <v>396</v>
      </c>
      <c r="D59" s="1028" t="s">
        <v>93</v>
      </c>
      <c r="E59" s="1029" t="s">
        <v>401</v>
      </c>
      <c r="F59" s="1029" t="s">
        <v>408</v>
      </c>
      <c r="G59" s="966">
        <v>95</v>
      </c>
      <c r="H59" s="961"/>
      <c r="I59" s="961"/>
      <c r="J59" s="1057"/>
      <c r="K59" s="1057">
        <v>95</v>
      </c>
      <c r="L59" s="997" t="s">
        <v>67</v>
      </c>
      <c r="M59" s="997" t="s">
        <v>411</v>
      </c>
    </row>
    <row r="60" spans="1:13" s="960" customFormat="1" ht="16.5" customHeight="1">
      <c r="A60" s="968">
        <v>7</v>
      </c>
      <c r="B60" s="962" t="s">
        <v>384</v>
      </c>
      <c r="C60" s="1045" t="s">
        <v>397</v>
      </c>
      <c r="D60" s="962" t="s">
        <v>83</v>
      </c>
      <c r="E60" s="1029" t="s">
        <v>402</v>
      </c>
      <c r="F60" s="1029" t="s">
        <v>367</v>
      </c>
      <c r="G60" s="966">
        <v>6</v>
      </c>
      <c r="H60" s="961"/>
      <c r="I60" s="961"/>
      <c r="J60" s="1057"/>
      <c r="K60" s="1057">
        <v>6</v>
      </c>
      <c r="L60" s="997" t="s">
        <v>67</v>
      </c>
      <c r="M60" s="997" t="s">
        <v>410</v>
      </c>
    </row>
    <row r="61" spans="1:13" s="960" customFormat="1" ht="16.5" customHeight="1">
      <c r="A61" s="968">
        <v>8</v>
      </c>
      <c r="B61" s="962" t="s">
        <v>385</v>
      </c>
      <c r="C61" s="1045" t="s">
        <v>398</v>
      </c>
      <c r="D61" s="1028" t="s">
        <v>93</v>
      </c>
      <c r="E61" s="1029" t="s">
        <v>403</v>
      </c>
      <c r="F61" s="1029" t="s">
        <v>409</v>
      </c>
      <c r="G61" s="966">
        <v>66</v>
      </c>
      <c r="H61" s="961"/>
      <c r="I61" s="961"/>
      <c r="J61" s="1057"/>
      <c r="K61" s="1057">
        <v>66</v>
      </c>
      <c r="L61" s="997" t="s">
        <v>67</v>
      </c>
      <c r="M61" s="997" t="s">
        <v>78</v>
      </c>
    </row>
    <row r="62" spans="1:13" s="960" customFormat="1" ht="16.5" customHeight="1">
      <c r="A62" s="968">
        <v>9</v>
      </c>
      <c r="B62" s="962" t="s">
        <v>386</v>
      </c>
      <c r="C62" s="1045" t="s">
        <v>398</v>
      </c>
      <c r="D62" s="1028" t="s">
        <v>93</v>
      </c>
      <c r="E62" s="1029" t="s">
        <v>345</v>
      </c>
      <c r="F62" s="1029" t="s">
        <v>409</v>
      </c>
      <c r="G62" s="966">
        <v>57</v>
      </c>
      <c r="H62" s="961"/>
      <c r="I62" s="961"/>
      <c r="J62" s="1057"/>
      <c r="K62" s="1057">
        <v>57</v>
      </c>
      <c r="L62" s="997" t="s">
        <v>67</v>
      </c>
      <c r="M62" s="997" t="s">
        <v>78</v>
      </c>
    </row>
    <row r="63" spans="1:13" s="960" customFormat="1" ht="16.5" customHeight="1">
      <c r="A63" s="968">
        <v>10</v>
      </c>
      <c r="B63" s="962" t="s">
        <v>387</v>
      </c>
      <c r="C63" s="1045" t="s">
        <v>395</v>
      </c>
      <c r="D63" s="1045" t="s">
        <v>66</v>
      </c>
      <c r="E63" s="1029" t="s">
        <v>321</v>
      </c>
      <c r="F63" s="1029" t="s">
        <v>530</v>
      </c>
      <c r="G63" s="966">
        <v>7</v>
      </c>
      <c r="H63" s="961"/>
      <c r="I63" s="961"/>
      <c r="J63" s="1057"/>
      <c r="K63" s="1057">
        <v>7</v>
      </c>
      <c r="L63" s="997" t="s">
        <v>67</v>
      </c>
      <c r="M63" s="997" t="s">
        <v>78</v>
      </c>
    </row>
    <row r="64" spans="1:13" s="960" customFormat="1" ht="16.5" customHeight="1">
      <c r="A64" s="968">
        <v>11</v>
      </c>
      <c r="B64" s="962" t="s">
        <v>388</v>
      </c>
      <c r="C64" s="1045" t="s">
        <v>395</v>
      </c>
      <c r="D64" s="1045" t="s">
        <v>66</v>
      </c>
      <c r="E64" s="1029" t="s">
        <v>374</v>
      </c>
      <c r="F64" s="1029" t="s">
        <v>531</v>
      </c>
      <c r="G64" s="966">
        <v>18</v>
      </c>
      <c r="H64" s="961"/>
      <c r="I64" s="961"/>
      <c r="J64" s="1057"/>
      <c r="K64" s="1057">
        <v>18</v>
      </c>
      <c r="L64" s="997" t="s">
        <v>67</v>
      </c>
      <c r="M64" s="997" t="s">
        <v>78</v>
      </c>
    </row>
    <row r="65" spans="1:15" s="960" customFormat="1" ht="16.5" customHeight="1">
      <c r="A65" s="968">
        <v>12</v>
      </c>
      <c r="B65" s="962" t="s">
        <v>389</v>
      </c>
      <c r="C65" s="1045" t="s">
        <v>396</v>
      </c>
      <c r="D65" s="962" t="s">
        <v>83</v>
      </c>
      <c r="E65" s="1029" t="s">
        <v>374</v>
      </c>
      <c r="F65" s="1029" t="s">
        <v>531</v>
      </c>
      <c r="G65" s="966">
        <v>61</v>
      </c>
      <c r="H65" s="961"/>
      <c r="I65" s="961"/>
      <c r="J65" s="1057"/>
      <c r="K65" s="1057">
        <v>61</v>
      </c>
      <c r="L65" s="997" t="s">
        <v>67</v>
      </c>
      <c r="M65" s="997" t="s">
        <v>412</v>
      </c>
      <c r="O65" s="1063"/>
    </row>
    <row r="66" spans="1:13" s="960" customFormat="1" ht="16.5" customHeight="1">
      <c r="A66" s="968">
        <v>13</v>
      </c>
      <c r="B66" s="962" t="s">
        <v>390</v>
      </c>
      <c r="C66" s="1045" t="s">
        <v>241</v>
      </c>
      <c r="D66" s="1045" t="s">
        <v>117</v>
      </c>
      <c r="E66" s="1029" t="s">
        <v>404</v>
      </c>
      <c r="F66" s="1029" t="s">
        <v>526</v>
      </c>
      <c r="G66" s="966">
        <v>3</v>
      </c>
      <c r="H66" s="961"/>
      <c r="I66" s="961"/>
      <c r="J66" s="1057"/>
      <c r="K66" s="1057">
        <v>3</v>
      </c>
      <c r="L66" s="997" t="s">
        <v>67</v>
      </c>
      <c r="M66" s="961" t="s">
        <v>74</v>
      </c>
    </row>
    <row r="67" spans="1:13" s="960" customFormat="1" ht="16.5" customHeight="1">
      <c r="A67" s="968">
        <v>14</v>
      </c>
      <c r="B67" s="962" t="s">
        <v>391</v>
      </c>
      <c r="C67" s="1045" t="s">
        <v>398</v>
      </c>
      <c r="D67" s="1045" t="s">
        <v>66</v>
      </c>
      <c r="E67" s="1029" t="s">
        <v>405</v>
      </c>
      <c r="F67" s="1029" t="s">
        <v>527</v>
      </c>
      <c r="G67" s="966">
        <v>50</v>
      </c>
      <c r="H67" s="961"/>
      <c r="I67" s="961"/>
      <c r="J67" s="1057"/>
      <c r="K67" s="1057">
        <v>50</v>
      </c>
      <c r="L67" s="961" t="s">
        <v>92</v>
      </c>
      <c r="M67" s="997" t="s">
        <v>78</v>
      </c>
    </row>
    <row r="68" spans="1:13" s="960" customFormat="1" ht="16.5" customHeight="1">
      <c r="A68" s="968">
        <v>15</v>
      </c>
      <c r="B68" s="962" t="s">
        <v>392</v>
      </c>
      <c r="C68" s="1045" t="s">
        <v>238</v>
      </c>
      <c r="D68" s="1028" t="s">
        <v>93</v>
      </c>
      <c r="E68" s="1029" t="s">
        <v>315</v>
      </c>
      <c r="F68" s="1029" t="s">
        <v>528</v>
      </c>
      <c r="G68" s="966">
        <v>104</v>
      </c>
      <c r="H68" s="961"/>
      <c r="I68" s="961"/>
      <c r="J68" s="1057"/>
      <c r="K68" s="1057">
        <v>104</v>
      </c>
      <c r="L68" s="997" t="s">
        <v>67</v>
      </c>
      <c r="M68" s="997" t="s">
        <v>78</v>
      </c>
    </row>
    <row r="69" spans="1:13" s="960" customFormat="1" ht="16.5" customHeight="1">
      <c r="A69" s="968">
        <v>16</v>
      </c>
      <c r="B69" s="962" t="s">
        <v>393</v>
      </c>
      <c r="C69" s="1045" t="s">
        <v>399</v>
      </c>
      <c r="D69" s="962" t="s">
        <v>83</v>
      </c>
      <c r="E69" s="1029" t="s">
        <v>406</v>
      </c>
      <c r="F69" s="1029" t="s">
        <v>529</v>
      </c>
      <c r="G69" s="966">
        <v>37</v>
      </c>
      <c r="H69" s="961"/>
      <c r="I69" s="961"/>
      <c r="J69" s="1057"/>
      <c r="K69" s="1057">
        <v>37</v>
      </c>
      <c r="L69" s="961" t="s">
        <v>260</v>
      </c>
      <c r="M69" s="997" t="s">
        <v>78</v>
      </c>
    </row>
    <row r="70" spans="1:13" s="960" customFormat="1" ht="16.5" customHeight="1">
      <c r="A70" s="792">
        <v>17</v>
      </c>
      <c r="B70" s="955" t="s">
        <v>394</v>
      </c>
      <c r="C70" s="999" t="s">
        <v>400</v>
      </c>
      <c r="D70" s="955" t="s">
        <v>83</v>
      </c>
      <c r="E70" s="1033" t="s">
        <v>407</v>
      </c>
      <c r="F70" s="1033" t="s">
        <v>377</v>
      </c>
      <c r="G70" s="790">
        <v>15</v>
      </c>
      <c r="H70" s="954"/>
      <c r="I70" s="954"/>
      <c r="J70" s="1064"/>
      <c r="K70" s="1064">
        <v>15</v>
      </c>
      <c r="L70" s="1000" t="s">
        <v>67</v>
      </c>
      <c r="M70" s="954" t="s">
        <v>74</v>
      </c>
    </row>
    <row r="71" spans="1:13" s="960" customFormat="1" ht="16.5" customHeight="1">
      <c r="A71" s="968">
        <v>18</v>
      </c>
      <c r="B71" s="962" t="s">
        <v>522</v>
      </c>
      <c r="C71" s="1045" t="s">
        <v>523</v>
      </c>
      <c r="D71" s="955" t="s">
        <v>93</v>
      </c>
      <c r="E71" s="1029" t="s">
        <v>562</v>
      </c>
      <c r="F71" s="1029" t="s">
        <v>524</v>
      </c>
      <c r="G71" s="966">
        <v>20</v>
      </c>
      <c r="H71" s="961"/>
      <c r="I71" s="961"/>
      <c r="J71" s="1057"/>
      <c r="K71" s="1057">
        <v>20</v>
      </c>
      <c r="L71" s="954" t="s">
        <v>67</v>
      </c>
      <c r="M71" s="1065" t="s">
        <v>74</v>
      </c>
    </row>
    <row r="72" spans="1:13" s="960" customFormat="1" ht="16.5" customHeight="1">
      <c r="A72" s="968">
        <v>19</v>
      </c>
      <c r="B72" s="962" t="s">
        <v>509</v>
      </c>
      <c r="C72" s="1045" t="s">
        <v>510</v>
      </c>
      <c r="D72" s="955" t="s">
        <v>93</v>
      </c>
      <c r="E72" s="1029" t="s">
        <v>563</v>
      </c>
      <c r="F72" s="1029" t="s">
        <v>511</v>
      </c>
      <c r="G72" s="966">
        <v>19</v>
      </c>
      <c r="H72" s="961"/>
      <c r="I72" s="961"/>
      <c r="J72" s="1057"/>
      <c r="K72" s="1057">
        <v>19</v>
      </c>
      <c r="L72" s="954" t="s">
        <v>67</v>
      </c>
      <c r="M72" s="1065" t="s">
        <v>521</v>
      </c>
    </row>
    <row r="73" spans="1:13" s="960" customFormat="1" ht="15.75">
      <c r="A73" s="968">
        <v>20</v>
      </c>
      <c r="B73" s="962" t="s">
        <v>774</v>
      </c>
      <c r="C73" s="1045" t="s">
        <v>523</v>
      </c>
      <c r="D73" s="962" t="s">
        <v>83</v>
      </c>
      <c r="E73" s="1029" t="s">
        <v>775</v>
      </c>
      <c r="F73" s="1029" t="s">
        <v>776</v>
      </c>
      <c r="G73" s="966">
        <v>112</v>
      </c>
      <c r="H73" s="961"/>
      <c r="I73" s="961"/>
      <c r="J73" s="978"/>
      <c r="K73" s="1066">
        <v>112</v>
      </c>
      <c r="L73" s="954" t="s">
        <v>67</v>
      </c>
      <c r="M73" s="1067" t="s">
        <v>78</v>
      </c>
    </row>
    <row r="74" spans="1:13" s="960" customFormat="1" ht="15.75">
      <c r="A74" s="968">
        <v>21</v>
      </c>
      <c r="B74" s="962" t="s">
        <v>512</v>
      </c>
      <c r="C74" s="1045" t="s">
        <v>510</v>
      </c>
      <c r="D74" s="955" t="s">
        <v>66</v>
      </c>
      <c r="E74" s="1029" t="s">
        <v>564</v>
      </c>
      <c r="F74" s="1029" t="s">
        <v>552</v>
      </c>
      <c r="G74" s="966">
        <v>84</v>
      </c>
      <c r="H74" s="961"/>
      <c r="I74" s="961"/>
      <c r="J74" s="1066"/>
      <c r="K74" s="1066">
        <v>84</v>
      </c>
      <c r="L74" s="954" t="s">
        <v>67</v>
      </c>
      <c r="M74" s="1067" t="s">
        <v>521</v>
      </c>
    </row>
    <row r="75" spans="1:13" s="960" customFormat="1" ht="15.75">
      <c r="A75" s="968">
        <v>22</v>
      </c>
      <c r="B75" s="962" t="s">
        <v>777</v>
      </c>
      <c r="C75" s="1045" t="s">
        <v>523</v>
      </c>
      <c r="D75" s="955" t="s">
        <v>93</v>
      </c>
      <c r="E75" s="1029" t="s">
        <v>778</v>
      </c>
      <c r="F75" s="1029" t="s">
        <v>613</v>
      </c>
      <c r="G75" s="966">
        <v>64</v>
      </c>
      <c r="H75" s="961"/>
      <c r="I75" s="961"/>
      <c r="J75" s="978"/>
      <c r="K75" s="1066">
        <v>64</v>
      </c>
      <c r="L75" s="954" t="s">
        <v>67</v>
      </c>
      <c r="M75" s="961" t="s">
        <v>74</v>
      </c>
    </row>
    <row r="76" spans="1:13" s="960" customFormat="1" ht="15.75">
      <c r="A76" s="1068">
        <v>23</v>
      </c>
      <c r="B76" s="962" t="s">
        <v>513</v>
      </c>
      <c r="C76" s="1045" t="s">
        <v>510</v>
      </c>
      <c r="D76" s="955" t="s">
        <v>93</v>
      </c>
      <c r="E76" s="1029" t="s">
        <v>565</v>
      </c>
      <c r="F76" s="1029" t="s">
        <v>599</v>
      </c>
      <c r="G76" s="966">
        <v>50</v>
      </c>
      <c r="H76" s="961"/>
      <c r="I76" s="961"/>
      <c r="J76" s="1066"/>
      <c r="K76" s="1066">
        <v>50</v>
      </c>
      <c r="L76" s="954" t="s">
        <v>67</v>
      </c>
      <c r="M76" s="1067" t="s">
        <v>78</v>
      </c>
    </row>
    <row r="77" spans="1:13" s="960" customFormat="1" ht="15.75">
      <c r="A77" s="968">
        <v>24</v>
      </c>
      <c r="B77" s="962" t="s">
        <v>515</v>
      </c>
      <c r="C77" s="1045" t="s">
        <v>516</v>
      </c>
      <c r="D77" s="955" t="s">
        <v>93</v>
      </c>
      <c r="E77" s="1029" t="s">
        <v>566</v>
      </c>
      <c r="F77" s="1029" t="s">
        <v>707</v>
      </c>
      <c r="G77" s="966">
        <v>25</v>
      </c>
      <c r="H77" s="961"/>
      <c r="I77" s="961"/>
      <c r="J77" s="1066"/>
      <c r="K77" s="1066">
        <v>25</v>
      </c>
      <c r="L77" s="954" t="s">
        <v>67</v>
      </c>
      <c r="M77" s="1067" t="s">
        <v>78</v>
      </c>
    </row>
    <row r="78" spans="1:13" s="960" customFormat="1" ht="15.75">
      <c r="A78" s="968">
        <v>25</v>
      </c>
      <c r="B78" s="962" t="s">
        <v>517</v>
      </c>
      <c r="C78" s="1045" t="s">
        <v>241</v>
      </c>
      <c r="D78" s="955" t="s">
        <v>66</v>
      </c>
      <c r="E78" s="1029" t="s">
        <v>567</v>
      </c>
      <c r="F78" s="1029" t="s">
        <v>488</v>
      </c>
      <c r="G78" s="966">
        <v>20</v>
      </c>
      <c r="H78" s="961"/>
      <c r="I78" s="961"/>
      <c r="J78" s="1057"/>
      <c r="K78" s="1057">
        <v>20</v>
      </c>
      <c r="L78" s="954" t="s">
        <v>518</v>
      </c>
      <c r="M78" s="1065" t="s">
        <v>78</v>
      </c>
    </row>
    <row r="79" spans="1:13" s="960" customFormat="1" ht="15.75">
      <c r="A79" s="968">
        <v>26</v>
      </c>
      <c r="B79" s="962" t="s">
        <v>519</v>
      </c>
      <c r="C79" s="1045" t="s">
        <v>397</v>
      </c>
      <c r="D79" s="955" t="s">
        <v>66</v>
      </c>
      <c r="E79" s="1029" t="s">
        <v>568</v>
      </c>
      <c r="F79" s="1029" t="s">
        <v>647</v>
      </c>
      <c r="G79" s="966">
        <v>36</v>
      </c>
      <c r="H79" s="961"/>
      <c r="I79" s="961"/>
      <c r="J79" s="1057"/>
      <c r="K79" s="1057">
        <v>36</v>
      </c>
      <c r="L79" s="954" t="s">
        <v>518</v>
      </c>
      <c r="M79" s="1065" t="s">
        <v>897</v>
      </c>
    </row>
    <row r="80" spans="1:13" s="960" customFormat="1" ht="15.75">
      <c r="A80" s="792">
        <v>27</v>
      </c>
      <c r="B80" s="955" t="s">
        <v>520</v>
      </c>
      <c r="C80" s="999" t="s">
        <v>397</v>
      </c>
      <c r="D80" s="955" t="s">
        <v>93</v>
      </c>
      <c r="E80" s="1033" t="s">
        <v>563</v>
      </c>
      <c r="F80" s="1033" t="s">
        <v>479</v>
      </c>
      <c r="G80" s="790">
        <v>88</v>
      </c>
      <c r="H80" s="954"/>
      <c r="I80" s="954"/>
      <c r="J80" s="1064"/>
      <c r="K80" s="1064">
        <v>88</v>
      </c>
      <c r="L80" s="954" t="s">
        <v>67</v>
      </c>
      <c r="M80" s="1065" t="s">
        <v>897</v>
      </c>
    </row>
    <row r="81" spans="1:13" s="960" customFormat="1" ht="15.75">
      <c r="A81" s="792">
        <v>28</v>
      </c>
      <c r="B81" s="962" t="s">
        <v>602</v>
      </c>
      <c r="C81" s="1045" t="s">
        <v>241</v>
      </c>
      <c r="D81" s="955" t="s">
        <v>93</v>
      </c>
      <c r="E81" s="1029" t="s">
        <v>603</v>
      </c>
      <c r="F81" s="1029" t="s">
        <v>785</v>
      </c>
      <c r="G81" s="966">
        <v>29</v>
      </c>
      <c r="H81" s="961">
        <v>4</v>
      </c>
      <c r="I81" s="954"/>
      <c r="J81" s="1064"/>
      <c r="K81" s="1057">
        <v>25</v>
      </c>
      <c r="L81" s="954" t="s">
        <v>67</v>
      </c>
      <c r="M81" s="1065" t="s">
        <v>616</v>
      </c>
    </row>
    <row r="82" spans="1:13" s="960" customFormat="1" ht="15.75">
      <c r="A82" s="1058">
        <v>29</v>
      </c>
      <c r="B82" s="985" t="s">
        <v>514</v>
      </c>
      <c r="C82" s="1059" t="s">
        <v>236</v>
      </c>
      <c r="D82" s="955" t="s">
        <v>66</v>
      </c>
      <c r="E82" s="1029" t="s">
        <v>526</v>
      </c>
      <c r="F82" s="1029" t="s">
        <v>599</v>
      </c>
      <c r="G82" s="966">
        <v>70</v>
      </c>
      <c r="H82" s="961"/>
      <c r="I82" s="954"/>
      <c r="J82" s="1064"/>
      <c r="K82" s="1057">
        <v>70</v>
      </c>
      <c r="L82" s="954" t="s">
        <v>67</v>
      </c>
      <c r="M82" s="997" t="s">
        <v>74</v>
      </c>
    </row>
    <row r="83" spans="1:13" s="960" customFormat="1" ht="15.75">
      <c r="A83" s="1069"/>
      <c r="B83" s="1027"/>
      <c r="C83" s="1070"/>
      <c r="D83" s="962" t="s">
        <v>66</v>
      </c>
      <c r="E83" s="1029" t="s">
        <v>604</v>
      </c>
      <c r="F83" s="1029" t="s">
        <v>770</v>
      </c>
      <c r="G83" s="966">
        <v>30</v>
      </c>
      <c r="H83" s="961"/>
      <c r="I83" s="954"/>
      <c r="J83" s="1064"/>
      <c r="K83" s="1057">
        <v>30</v>
      </c>
      <c r="L83" s="961" t="s">
        <v>67</v>
      </c>
      <c r="M83" s="997" t="s">
        <v>74</v>
      </c>
    </row>
    <row r="84" spans="1:13" s="960" customFormat="1" ht="15.75">
      <c r="A84" s="1069"/>
      <c r="B84" s="1027"/>
      <c r="C84" s="1070"/>
      <c r="D84" s="962" t="s">
        <v>117</v>
      </c>
      <c r="E84" s="1029" t="s">
        <v>607</v>
      </c>
      <c r="F84" s="1029" t="s">
        <v>622</v>
      </c>
      <c r="G84" s="966">
        <v>439</v>
      </c>
      <c r="H84" s="961"/>
      <c r="I84" s="961"/>
      <c r="J84" s="1057"/>
      <c r="K84" s="1057">
        <v>439</v>
      </c>
      <c r="L84" s="961" t="s">
        <v>366</v>
      </c>
      <c r="M84" s="997" t="s">
        <v>74</v>
      </c>
    </row>
    <row r="85" spans="1:13" s="960" customFormat="1" ht="15.75">
      <c r="A85" s="1069"/>
      <c r="B85" s="1027"/>
      <c r="C85" s="1070"/>
      <c r="D85" s="962" t="s">
        <v>66</v>
      </c>
      <c r="E85" s="1029" t="s">
        <v>608</v>
      </c>
      <c r="F85" s="1029" t="s">
        <v>771</v>
      </c>
      <c r="G85" s="966">
        <v>424</v>
      </c>
      <c r="H85" s="961"/>
      <c r="I85" s="961"/>
      <c r="J85" s="1057"/>
      <c r="K85" s="1057">
        <v>424</v>
      </c>
      <c r="L85" s="961" t="s">
        <v>366</v>
      </c>
      <c r="M85" s="997" t="s">
        <v>74</v>
      </c>
    </row>
    <row r="86" spans="1:13" s="960" customFormat="1" ht="15.75">
      <c r="A86" s="1069"/>
      <c r="B86" s="1027"/>
      <c r="C86" s="1070"/>
      <c r="D86" s="962" t="s">
        <v>66</v>
      </c>
      <c r="E86" s="1029" t="s">
        <v>608</v>
      </c>
      <c r="F86" s="1029" t="s">
        <v>771</v>
      </c>
      <c r="G86" s="966">
        <v>1747</v>
      </c>
      <c r="H86" s="961"/>
      <c r="I86" s="961"/>
      <c r="J86" s="1057"/>
      <c r="K86" s="1057">
        <v>1747</v>
      </c>
      <c r="L86" s="961" t="s">
        <v>264</v>
      </c>
      <c r="M86" s="997" t="s">
        <v>74</v>
      </c>
    </row>
    <row r="87" spans="1:13" s="960" customFormat="1" ht="15.75">
      <c r="A87" s="1061"/>
      <c r="B87" s="988"/>
      <c r="C87" s="1062"/>
      <c r="D87" s="962" t="s">
        <v>117</v>
      </c>
      <c r="E87" s="1029" t="s">
        <v>608</v>
      </c>
      <c r="F87" s="1029" t="s">
        <v>771</v>
      </c>
      <c r="G87" s="966">
        <v>1358</v>
      </c>
      <c r="H87" s="961"/>
      <c r="I87" s="961"/>
      <c r="J87" s="1057"/>
      <c r="K87" s="1057">
        <v>1358</v>
      </c>
      <c r="L87" s="961" t="s">
        <v>264</v>
      </c>
      <c r="M87" s="997" t="s">
        <v>74</v>
      </c>
    </row>
    <row r="88" spans="1:13" s="960" customFormat="1" ht="15.75">
      <c r="A88" s="968">
        <v>30</v>
      </c>
      <c r="B88" s="962" t="s">
        <v>609</v>
      </c>
      <c r="C88" s="1045" t="s">
        <v>510</v>
      </c>
      <c r="D88" s="962" t="s">
        <v>117</v>
      </c>
      <c r="E88" s="1029" t="s">
        <v>610</v>
      </c>
      <c r="F88" s="1029" t="s">
        <v>593</v>
      </c>
      <c r="G88" s="966">
        <v>496</v>
      </c>
      <c r="H88" s="961"/>
      <c r="I88" s="961"/>
      <c r="J88" s="1057"/>
      <c r="K88" s="1057">
        <v>496</v>
      </c>
      <c r="L88" s="961" t="s">
        <v>264</v>
      </c>
      <c r="M88" s="997" t="s">
        <v>74</v>
      </c>
    </row>
    <row r="89" spans="1:13" s="960" customFormat="1" ht="15.75">
      <c r="A89" s="968">
        <v>31</v>
      </c>
      <c r="B89" s="962" t="s">
        <v>449</v>
      </c>
      <c r="C89" s="1045" t="s">
        <v>396</v>
      </c>
      <c r="D89" s="962" t="s">
        <v>83</v>
      </c>
      <c r="E89" s="1029" t="s">
        <v>611</v>
      </c>
      <c r="F89" s="1029" t="s">
        <v>786</v>
      </c>
      <c r="G89" s="966">
        <v>21</v>
      </c>
      <c r="H89" s="961"/>
      <c r="I89" s="961"/>
      <c r="J89" s="1057"/>
      <c r="K89" s="1057">
        <v>21</v>
      </c>
      <c r="L89" s="961" t="s">
        <v>67</v>
      </c>
      <c r="M89" s="997" t="s">
        <v>617</v>
      </c>
    </row>
    <row r="90" spans="1:13" s="960" customFormat="1" ht="15.75">
      <c r="A90" s="968">
        <v>32</v>
      </c>
      <c r="B90" s="962" t="s">
        <v>612</v>
      </c>
      <c r="C90" s="1045" t="s">
        <v>396</v>
      </c>
      <c r="D90" s="962" t="s">
        <v>83</v>
      </c>
      <c r="E90" s="1029" t="s">
        <v>613</v>
      </c>
      <c r="F90" s="1029" t="s">
        <v>636</v>
      </c>
      <c r="G90" s="966">
        <v>60</v>
      </c>
      <c r="H90" s="961"/>
      <c r="I90" s="961"/>
      <c r="J90" s="1057"/>
      <c r="K90" s="1057">
        <v>60</v>
      </c>
      <c r="L90" s="961" t="s">
        <v>67</v>
      </c>
      <c r="M90" s="997" t="s">
        <v>78</v>
      </c>
    </row>
    <row r="91" spans="1:13" s="960" customFormat="1" ht="15.75">
      <c r="A91" s="792">
        <v>33</v>
      </c>
      <c r="B91" s="955" t="s">
        <v>614</v>
      </c>
      <c r="C91" s="999" t="s">
        <v>510</v>
      </c>
      <c r="D91" s="955" t="s">
        <v>66</v>
      </c>
      <c r="E91" s="1033" t="s">
        <v>615</v>
      </c>
      <c r="F91" s="1033" t="s">
        <v>787</v>
      </c>
      <c r="G91" s="790">
        <v>52</v>
      </c>
      <c r="H91" s="954"/>
      <c r="I91" s="954"/>
      <c r="J91" s="1064"/>
      <c r="K91" s="1064">
        <v>52</v>
      </c>
      <c r="L91" s="954" t="s">
        <v>618</v>
      </c>
      <c r="M91" s="1000" t="s">
        <v>78</v>
      </c>
    </row>
    <row r="92" spans="1:13" s="960" customFormat="1" ht="15.75">
      <c r="A92" s="1058">
        <v>34</v>
      </c>
      <c r="B92" s="985" t="s">
        <v>605</v>
      </c>
      <c r="C92" s="1059" t="s">
        <v>236</v>
      </c>
      <c r="D92" s="985" t="s">
        <v>619</v>
      </c>
      <c r="E92" s="1029" t="s">
        <v>606</v>
      </c>
      <c r="F92" s="1029" t="s">
        <v>788</v>
      </c>
      <c r="G92" s="966">
        <v>62</v>
      </c>
      <c r="H92" s="961"/>
      <c r="I92" s="954"/>
      <c r="J92" s="791"/>
      <c r="K92" s="1066">
        <v>62</v>
      </c>
      <c r="L92" s="961" t="s">
        <v>260</v>
      </c>
      <c r="M92" s="961" t="s">
        <v>74</v>
      </c>
    </row>
    <row r="93" spans="1:13" s="960" customFormat="1" ht="15.75">
      <c r="A93" s="1061"/>
      <c r="B93" s="988"/>
      <c r="C93" s="1062"/>
      <c r="D93" s="988"/>
      <c r="E93" s="1029" t="s">
        <v>886</v>
      </c>
      <c r="F93" s="1029"/>
      <c r="G93" s="966">
        <v>16</v>
      </c>
      <c r="H93" s="961"/>
      <c r="I93" s="954"/>
      <c r="J93" s="791"/>
      <c r="K93" s="1066">
        <v>16</v>
      </c>
      <c r="L93" s="961" t="s">
        <v>260</v>
      </c>
      <c r="M93" s="961" t="s">
        <v>74</v>
      </c>
    </row>
    <row r="94" spans="1:13" s="960" customFormat="1" ht="15.75">
      <c r="A94" s="1058">
        <v>35</v>
      </c>
      <c r="B94" s="985" t="s">
        <v>782</v>
      </c>
      <c r="C94" s="985" t="s">
        <v>510</v>
      </c>
      <c r="D94" s="985" t="s">
        <v>66</v>
      </c>
      <c r="E94" s="961" t="s">
        <v>783</v>
      </c>
      <c r="F94" s="1029" t="s">
        <v>784</v>
      </c>
      <c r="G94" s="961">
        <v>37</v>
      </c>
      <c r="H94" s="961"/>
      <c r="I94" s="961"/>
      <c r="J94" s="978"/>
      <c r="K94" s="961">
        <v>37</v>
      </c>
      <c r="L94" s="954" t="s">
        <v>67</v>
      </c>
      <c r="M94" s="961" t="s">
        <v>521</v>
      </c>
    </row>
    <row r="95" spans="1:13" s="960" customFormat="1" ht="15.75">
      <c r="A95" s="1061"/>
      <c r="B95" s="988"/>
      <c r="C95" s="988"/>
      <c r="D95" s="988"/>
      <c r="E95" s="961" t="s">
        <v>783</v>
      </c>
      <c r="F95" s="1029" t="s">
        <v>784</v>
      </c>
      <c r="G95" s="961">
        <v>38</v>
      </c>
      <c r="H95" s="961"/>
      <c r="I95" s="961"/>
      <c r="J95" s="978"/>
      <c r="K95" s="961">
        <v>38</v>
      </c>
      <c r="L95" s="954" t="s">
        <v>67</v>
      </c>
      <c r="M95" s="961" t="s">
        <v>521</v>
      </c>
    </row>
    <row r="96" spans="1:13" s="960" customFormat="1" ht="15.75">
      <c r="A96" s="968">
        <v>36</v>
      </c>
      <c r="B96" s="962" t="s">
        <v>772</v>
      </c>
      <c r="C96" s="1045" t="s">
        <v>241</v>
      </c>
      <c r="D96" s="955" t="s">
        <v>93</v>
      </c>
      <c r="E96" s="1029" t="s">
        <v>773</v>
      </c>
      <c r="F96" s="1029" t="s">
        <v>835</v>
      </c>
      <c r="G96" s="966">
        <v>60</v>
      </c>
      <c r="H96" s="961"/>
      <c r="I96" s="961"/>
      <c r="J96" s="978"/>
      <c r="K96" s="1066">
        <v>60</v>
      </c>
      <c r="L96" s="954" t="s">
        <v>67</v>
      </c>
      <c r="M96" s="1067" t="s">
        <v>411</v>
      </c>
    </row>
    <row r="97" spans="1:13" s="960" customFormat="1" ht="15.75">
      <c r="A97" s="968">
        <v>37</v>
      </c>
      <c r="B97" s="962" t="s">
        <v>779</v>
      </c>
      <c r="C97" s="1045" t="s">
        <v>396</v>
      </c>
      <c r="D97" s="955" t="s">
        <v>93</v>
      </c>
      <c r="E97" s="1029" t="s">
        <v>780</v>
      </c>
      <c r="F97" s="1029" t="s">
        <v>861</v>
      </c>
      <c r="G97" s="966">
        <v>50</v>
      </c>
      <c r="H97" s="961"/>
      <c r="I97" s="961"/>
      <c r="J97" s="978"/>
      <c r="K97" s="1066">
        <v>50</v>
      </c>
      <c r="L97" s="954" t="s">
        <v>67</v>
      </c>
      <c r="M97" s="961" t="s">
        <v>74</v>
      </c>
    </row>
    <row r="98" spans="1:13" s="960" customFormat="1" ht="15.75">
      <c r="A98" s="1058">
        <v>38</v>
      </c>
      <c r="B98" s="985" t="s">
        <v>781</v>
      </c>
      <c r="C98" s="1059" t="s">
        <v>396</v>
      </c>
      <c r="D98" s="962" t="s">
        <v>83</v>
      </c>
      <c r="E98" s="1029" t="s">
        <v>780</v>
      </c>
      <c r="F98" s="1029" t="s">
        <v>861</v>
      </c>
      <c r="G98" s="966">
        <v>25</v>
      </c>
      <c r="H98" s="961"/>
      <c r="I98" s="961"/>
      <c r="J98" s="978"/>
      <c r="K98" s="1066">
        <v>25</v>
      </c>
      <c r="L98" s="954" t="s">
        <v>67</v>
      </c>
      <c r="M98" s="983" t="s">
        <v>617</v>
      </c>
    </row>
    <row r="99" spans="1:13" s="960" customFormat="1" ht="15.75">
      <c r="A99" s="1069"/>
      <c r="B99" s="1027"/>
      <c r="C99" s="1070"/>
      <c r="D99" s="955" t="s">
        <v>862</v>
      </c>
      <c r="E99" s="1033" t="s">
        <v>780</v>
      </c>
      <c r="F99" s="1033" t="s">
        <v>861</v>
      </c>
      <c r="G99" s="790">
        <v>15</v>
      </c>
      <c r="H99" s="954"/>
      <c r="I99" s="954"/>
      <c r="J99" s="1095"/>
      <c r="K99" s="791">
        <v>15</v>
      </c>
      <c r="L99" s="954" t="s">
        <v>67</v>
      </c>
      <c r="M99" s="1026"/>
    </row>
    <row r="100" spans="1:13" s="960" customFormat="1" ht="15.75">
      <c r="A100" s="983">
        <v>39</v>
      </c>
      <c r="B100" s="985" t="s">
        <v>887</v>
      </c>
      <c r="C100" s="985" t="s">
        <v>236</v>
      </c>
      <c r="D100" s="985" t="s">
        <v>66</v>
      </c>
      <c r="E100" s="961" t="s">
        <v>888</v>
      </c>
      <c r="F100" s="1029" t="s">
        <v>889</v>
      </c>
      <c r="G100" s="961">
        <v>80</v>
      </c>
      <c r="H100" s="961"/>
      <c r="I100" s="961"/>
      <c r="J100" s="978"/>
      <c r="K100" s="961">
        <v>80</v>
      </c>
      <c r="L100" s="961" t="s">
        <v>518</v>
      </c>
      <c r="M100" s="961" t="s">
        <v>411</v>
      </c>
    </row>
    <row r="101" spans="1:13" s="960" customFormat="1" ht="15.75">
      <c r="A101" s="986"/>
      <c r="B101" s="988"/>
      <c r="C101" s="988"/>
      <c r="D101" s="988"/>
      <c r="E101" s="961" t="s">
        <v>890</v>
      </c>
      <c r="F101" s="1029" t="s">
        <v>889</v>
      </c>
      <c r="G101" s="961">
        <v>20</v>
      </c>
      <c r="H101" s="961"/>
      <c r="I101" s="961"/>
      <c r="J101" s="978"/>
      <c r="K101" s="961">
        <v>20</v>
      </c>
      <c r="L101" s="961" t="s">
        <v>518</v>
      </c>
      <c r="M101" s="961" t="s">
        <v>411</v>
      </c>
    </row>
    <row r="102" spans="1:13" s="960" customFormat="1" ht="15.75">
      <c r="A102" s="983">
        <v>40</v>
      </c>
      <c r="B102" s="1096" t="s">
        <v>891</v>
      </c>
      <c r="C102" s="962" t="s">
        <v>516</v>
      </c>
      <c r="D102" s="955" t="s">
        <v>619</v>
      </c>
      <c r="E102" s="961" t="s">
        <v>892</v>
      </c>
      <c r="F102" s="1029" t="s">
        <v>889</v>
      </c>
      <c r="G102" s="961">
        <v>32</v>
      </c>
      <c r="H102" s="961"/>
      <c r="I102" s="961"/>
      <c r="J102" s="978"/>
      <c r="K102" s="961">
        <v>32</v>
      </c>
      <c r="L102" s="1071" t="s">
        <v>260</v>
      </c>
      <c r="M102" s="961" t="s">
        <v>74</v>
      </c>
    </row>
    <row r="103" spans="1:13" s="960" customFormat="1" ht="31.5">
      <c r="A103" s="986"/>
      <c r="B103" s="1097"/>
      <c r="C103" s="962" t="s">
        <v>516</v>
      </c>
      <c r="D103" s="955" t="s">
        <v>619</v>
      </c>
      <c r="E103" s="961" t="s">
        <v>984</v>
      </c>
      <c r="F103" s="1029" t="s">
        <v>985</v>
      </c>
      <c r="G103" s="961">
        <v>150</v>
      </c>
      <c r="H103" s="961"/>
      <c r="I103" s="961"/>
      <c r="J103" s="978"/>
      <c r="K103" s="961">
        <v>150</v>
      </c>
      <c r="L103" s="1071" t="s">
        <v>260</v>
      </c>
      <c r="M103" s="961" t="s">
        <v>74</v>
      </c>
    </row>
    <row r="104" spans="1:13" s="960" customFormat="1" ht="15.75">
      <c r="A104" s="961">
        <v>41</v>
      </c>
      <c r="B104" s="962" t="s">
        <v>893</v>
      </c>
      <c r="C104" s="962" t="s">
        <v>396</v>
      </c>
      <c r="D104" s="962" t="s">
        <v>83</v>
      </c>
      <c r="E104" s="961" t="s">
        <v>894</v>
      </c>
      <c r="F104" s="1029" t="s">
        <v>889</v>
      </c>
      <c r="G104" s="961">
        <v>50</v>
      </c>
      <c r="H104" s="961"/>
      <c r="I104" s="961"/>
      <c r="J104" s="978"/>
      <c r="K104" s="961">
        <v>50</v>
      </c>
      <c r="L104" s="954" t="s">
        <v>67</v>
      </c>
      <c r="M104" s="961" t="s">
        <v>78</v>
      </c>
    </row>
    <row r="105" spans="1:13" s="960" customFormat="1" ht="15.75">
      <c r="A105" s="954">
        <v>42</v>
      </c>
      <c r="B105" s="955" t="s">
        <v>895</v>
      </c>
      <c r="C105" s="955" t="s">
        <v>241</v>
      </c>
      <c r="D105" s="955" t="s">
        <v>93</v>
      </c>
      <c r="E105" s="954" t="s">
        <v>896</v>
      </c>
      <c r="F105" s="1033" t="s">
        <v>889</v>
      </c>
      <c r="G105" s="954">
        <v>80</v>
      </c>
      <c r="H105" s="954"/>
      <c r="I105" s="954"/>
      <c r="J105" s="1095"/>
      <c r="K105" s="954">
        <v>80</v>
      </c>
      <c r="L105" s="954" t="s">
        <v>67</v>
      </c>
      <c r="M105" s="1065" t="s">
        <v>897</v>
      </c>
    </row>
    <row r="106" spans="1:13" s="960" customFormat="1" ht="15.75">
      <c r="A106" s="961">
        <v>43</v>
      </c>
      <c r="B106" s="962" t="s">
        <v>993</v>
      </c>
      <c r="C106" s="962" t="s">
        <v>236</v>
      </c>
      <c r="D106" s="955" t="s">
        <v>93</v>
      </c>
      <c r="E106" s="961" t="s">
        <v>994</v>
      </c>
      <c r="F106" s="1029" t="s">
        <v>995</v>
      </c>
      <c r="G106" s="961">
        <v>100</v>
      </c>
      <c r="H106" s="961"/>
      <c r="I106" s="961"/>
      <c r="J106" s="978"/>
      <c r="K106" s="961">
        <v>100</v>
      </c>
      <c r="L106" s="1071" t="s">
        <v>67</v>
      </c>
      <c r="M106" s="961" t="s">
        <v>996</v>
      </c>
    </row>
    <row r="107" spans="1:13" s="960" customFormat="1" ht="15.75">
      <c r="A107" s="961">
        <v>44</v>
      </c>
      <c r="B107" s="962" t="s">
        <v>986</v>
      </c>
      <c r="C107" s="962" t="s">
        <v>987</v>
      </c>
      <c r="D107" s="955" t="s">
        <v>93</v>
      </c>
      <c r="E107" s="961" t="s">
        <v>988</v>
      </c>
      <c r="F107" s="1029" t="s">
        <v>989</v>
      </c>
      <c r="G107" s="961">
        <v>40</v>
      </c>
      <c r="H107" s="961"/>
      <c r="I107" s="961"/>
      <c r="J107" s="978"/>
      <c r="K107" s="961">
        <v>40</v>
      </c>
      <c r="L107" s="1071" t="s">
        <v>67</v>
      </c>
      <c r="M107" s="1067" t="s">
        <v>78</v>
      </c>
    </row>
    <row r="108" spans="1:13" s="960" customFormat="1" ht="15.75">
      <c r="A108" s="954">
        <v>45</v>
      </c>
      <c r="B108" s="955" t="s">
        <v>142</v>
      </c>
      <c r="C108" s="955" t="s">
        <v>241</v>
      </c>
      <c r="D108" s="955" t="s">
        <v>93</v>
      </c>
      <c r="E108" s="954" t="s">
        <v>990</v>
      </c>
      <c r="F108" s="1033" t="s">
        <v>991</v>
      </c>
      <c r="G108" s="954">
        <v>20</v>
      </c>
      <c r="H108" s="954"/>
      <c r="I108" s="954"/>
      <c r="J108" s="1095"/>
      <c r="K108" s="954">
        <v>20</v>
      </c>
      <c r="L108" s="1071" t="s">
        <v>67</v>
      </c>
      <c r="M108" s="954" t="s">
        <v>992</v>
      </c>
    </row>
    <row r="109" spans="1:13" s="960" customFormat="1" ht="31.5">
      <c r="A109" s="961">
        <v>46</v>
      </c>
      <c r="B109" s="962" t="s">
        <v>1048</v>
      </c>
      <c r="C109" s="962" t="s">
        <v>396</v>
      </c>
      <c r="D109" s="955" t="s">
        <v>83</v>
      </c>
      <c r="E109" s="961" t="s">
        <v>1049</v>
      </c>
      <c r="F109" s="1029" t="s">
        <v>985</v>
      </c>
      <c r="G109" s="961">
        <v>112</v>
      </c>
      <c r="H109" s="961"/>
      <c r="I109" s="961"/>
      <c r="J109" s="978"/>
      <c r="K109" s="961">
        <v>112</v>
      </c>
      <c r="L109" s="1071" t="s">
        <v>67</v>
      </c>
      <c r="M109" s="1067" t="s">
        <v>78</v>
      </c>
    </row>
    <row r="110" spans="1:13" s="960" customFormat="1" ht="31.5">
      <c r="A110" s="961">
        <v>47</v>
      </c>
      <c r="B110" s="962" t="s">
        <v>1050</v>
      </c>
      <c r="C110" s="962" t="s">
        <v>396</v>
      </c>
      <c r="D110" s="955" t="s">
        <v>83</v>
      </c>
      <c r="E110" s="961" t="s">
        <v>1049</v>
      </c>
      <c r="F110" s="1029" t="s">
        <v>985</v>
      </c>
      <c r="G110" s="961">
        <v>12</v>
      </c>
      <c r="H110" s="961"/>
      <c r="I110" s="961"/>
      <c r="J110" s="978"/>
      <c r="K110" s="961">
        <v>12</v>
      </c>
      <c r="L110" s="1071" t="s">
        <v>67</v>
      </c>
      <c r="M110" s="1067" t="s">
        <v>78</v>
      </c>
    </row>
    <row r="111" spans="1:13" s="960" customFormat="1" ht="31.5">
      <c r="A111" s="961">
        <v>48</v>
      </c>
      <c r="B111" s="962" t="s">
        <v>1051</v>
      </c>
      <c r="C111" s="962" t="s">
        <v>396</v>
      </c>
      <c r="D111" s="955" t="s">
        <v>83</v>
      </c>
      <c r="E111" s="961" t="s">
        <v>1049</v>
      </c>
      <c r="F111" s="1029" t="s">
        <v>985</v>
      </c>
      <c r="G111" s="961">
        <v>19</v>
      </c>
      <c r="H111" s="961"/>
      <c r="I111" s="961"/>
      <c r="J111" s="978"/>
      <c r="K111" s="961">
        <v>19</v>
      </c>
      <c r="L111" s="1071" t="s">
        <v>67</v>
      </c>
      <c r="M111" s="1067" t="s">
        <v>78</v>
      </c>
    </row>
    <row r="112" spans="1:13" s="960" customFormat="1" ht="31.5">
      <c r="A112" s="961">
        <v>49</v>
      </c>
      <c r="B112" s="962" t="s">
        <v>1052</v>
      </c>
      <c r="C112" s="962" t="s">
        <v>399</v>
      </c>
      <c r="D112" s="955" t="s">
        <v>93</v>
      </c>
      <c r="E112" s="961" t="s">
        <v>1049</v>
      </c>
      <c r="F112" s="1029" t="s">
        <v>985</v>
      </c>
      <c r="G112" s="961">
        <v>80</v>
      </c>
      <c r="H112" s="961"/>
      <c r="I112" s="961"/>
      <c r="J112" s="978"/>
      <c r="K112" s="961">
        <v>80</v>
      </c>
      <c r="L112" s="1071" t="s">
        <v>67</v>
      </c>
      <c r="M112" s="961" t="s">
        <v>74</v>
      </c>
    </row>
    <row r="113" spans="1:13" s="960" customFormat="1" ht="31.5">
      <c r="A113" s="954">
        <v>50</v>
      </c>
      <c r="B113" s="955" t="s">
        <v>1053</v>
      </c>
      <c r="C113" s="955" t="s">
        <v>397</v>
      </c>
      <c r="D113" s="955" t="s">
        <v>83</v>
      </c>
      <c r="E113" s="954" t="s">
        <v>1054</v>
      </c>
      <c r="F113" s="1033" t="s">
        <v>985</v>
      </c>
      <c r="G113" s="954">
        <v>80</v>
      </c>
      <c r="H113" s="954"/>
      <c r="I113" s="954"/>
      <c r="J113" s="1095"/>
      <c r="K113" s="954">
        <v>80</v>
      </c>
      <c r="L113" s="1071" t="s">
        <v>67</v>
      </c>
      <c r="M113" s="1067" t="s">
        <v>78</v>
      </c>
    </row>
    <row r="114" spans="1:13" s="960" customFormat="1" ht="15.75">
      <c r="A114" s="961">
        <v>51</v>
      </c>
      <c r="B114" s="962" t="s">
        <v>1148</v>
      </c>
      <c r="C114" s="962" t="s">
        <v>241</v>
      </c>
      <c r="D114" s="955" t="s">
        <v>129</v>
      </c>
      <c r="E114" s="961" t="s">
        <v>1130</v>
      </c>
      <c r="F114" s="1029" t="s">
        <v>1149</v>
      </c>
      <c r="G114" s="961">
        <v>69</v>
      </c>
      <c r="H114" s="961"/>
      <c r="I114" s="961"/>
      <c r="J114" s="978"/>
      <c r="K114" s="961">
        <v>69</v>
      </c>
      <c r="L114" s="1071" t="s">
        <v>67</v>
      </c>
      <c r="M114" s="961" t="s">
        <v>78</v>
      </c>
    </row>
    <row r="115" spans="1:13" s="960" customFormat="1" ht="31.5">
      <c r="A115" s="961">
        <v>52</v>
      </c>
      <c r="B115" s="962" t="s">
        <v>1150</v>
      </c>
      <c r="C115" s="962" t="s">
        <v>395</v>
      </c>
      <c r="D115" s="955" t="s">
        <v>93</v>
      </c>
      <c r="E115" s="961" t="s">
        <v>1151</v>
      </c>
      <c r="F115" s="1029" t="s">
        <v>1152</v>
      </c>
      <c r="G115" s="961">
        <v>45</v>
      </c>
      <c r="H115" s="961"/>
      <c r="I115" s="961"/>
      <c r="J115" s="978"/>
      <c r="K115" s="961">
        <v>45</v>
      </c>
      <c r="L115" s="1071" t="s">
        <v>67</v>
      </c>
      <c r="M115" s="961" t="s">
        <v>1153</v>
      </c>
    </row>
    <row r="116" spans="1:13" s="960" customFormat="1" ht="31.5">
      <c r="A116" s="983">
        <v>53</v>
      </c>
      <c r="B116" s="985" t="s">
        <v>1154</v>
      </c>
      <c r="C116" s="985" t="s">
        <v>395</v>
      </c>
      <c r="D116" s="985" t="s">
        <v>129</v>
      </c>
      <c r="E116" s="961" t="s">
        <v>1155</v>
      </c>
      <c r="F116" s="1029" t="s">
        <v>1152</v>
      </c>
      <c r="G116" s="961">
        <v>588</v>
      </c>
      <c r="H116" s="961"/>
      <c r="I116" s="961"/>
      <c r="J116" s="978"/>
      <c r="K116" s="961">
        <v>588</v>
      </c>
      <c r="L116" s="1071" t="s">
        <v>67</v>
      </c>
      <c r="M116" s="961" t="s">
        <v>996</v>
      </c>
    </row>
    <row r="117" spans="1:13" s="960" customFormat="1" ht="31.5">
      <c r="A117" s="986"/>
      <c r="B117" s="988"/>
      <c r="C117" s="988"/>
      <c r="D117" s="988"/>
      <c r="E117" s="961" t="s">
        <v>1156</v>
      </c>
      <c r="F117" s="1029" t="s">
        <v>1152</v>
      </c>
      <c r="G117" s="961">
        <v>112</v>
      </c>
      <c r="H117" s="961"/>
      <c r="I117" s="961"/>
      <c r="J117" s="978"/>
      <c r="K117" s="961">
        <v>112</v>
      </c>
      <c r="L117" s="1071" t="s">
        <v>67</v>
      </c>
      <c r="M117" s="961" t="s">
        <v>996</v>
      </c>
    </row>
    <row r="118" spans="1:13" s="960" customFormat="1" ht="32.25" thickBot="1">
      <c r="A118" s="954">
        <v>54</v>
      </c>
      <c r="B118" s="955" t="s">
        <v>1157</v>
      </c>
      <c r="C118" s="955" t="s">
        <v>399</v>
      </c>
      <c r="D118" s="955" t="s">
        <v>66</v>
      </c>
      <c r="E118" s="954" t="s">
        <v>1156</v>
      </c>
      <c r="F118" s="1033" t="s">
        <v>1152</v>
      </c>
      <c r="G118" s="954">
        <v>80</v>
      </c>
      <c r="H118" s="954"/>
      <c r="I118" s="954"/>
      <c r="J118" s="1095"/>
      <c r="K118" s="954">
        <v>80</v>
      </c>
      <c r="L118" s="954" t="s">
        <v>67</v>
      </c>
      <c r="M118" s="954" t="str">
        <f>M117</f>
        <v>КТ "Алға"</v>
      </c>
    </row>
    <row r="119" spans="1:13" s="960" customFormat="1" ht="15.75" customHeight="1" thickBot="1">
      <c r="A119" s="1098" t="s">
        <v>16</v>
      </c>
      <c r="B119" s="1099"/>
      <c r="C119" s="1099"/>
      <c r="D119" s="1099"/>
      <c r="E119" s="1099"/>
      <c r="F119" s="1100"/>
      <c r="G119" s="1093">
        <f>SUM(G53:G118)</f>
        <v>8114</v>
      </c>
      <c r="H119" s="1093">
        <f>SUM(H53:H105)</f>
        <v>4</v>
      </c>
      <c r="I119" s="1093"/>
      <c r="J119" s="1093"/>
      <c r="K119" s="1093">
        <f>SUM(K53:K118)</f>
        <v>8110</v>
      </c>
      <c r="L119" s="1093" t="s">
        <v>13</v>
      </c>
      <c r="M119" s="1093" t="s">
        <v>13</v>
      </c>
    </row>
    <row r="120" spans="1:13" s="960" customFormat="1" ht="15.75">
      <c r="A120" s="1101" t="s">
        <v>14</v>
      </c>
      <c r="B120" s="1102"/>
      <c r="C120" s="1102"/>
      <c r="D120" s="1102"/>
      <c r="E120" s="1102"/>
      <c r="F120" s="1102"/>
      <c r="G120" s="1102"/>
      <c r="H120" s="1102"/>
      <c r="I120" s="1102"/>
      <c r="J120" s="1102"/>
      <c r="K120" s="1102"/>
      <c r="L120" s="1102"/>
      <c r="M120" s="1103"/>
    </row>
    <row r="121" spans="1:13" s="960" customFormat="1" ht="15.75">
      <c r="A121" s="1086">
        <v>1</v>
      </c>
      <c r="B121" s="1104" t="s">
        <v>178</v>
      </c>
      <c r="C121" s="1105" t="s">
        <v>179</v>
      </c>
      <c r="D121" s="1047" t="s">
        <v>129</v>
      </c>
      <c r="E121" s="997" t="s">
        <v>180</v>
      </c>
      <c r="F121" s="997" t="s">
        <v>181</v>
      </c>
      <c r="G121" s="961">
        <v>320</v>
      </c>
      <c r="H121" s="997"/>
      <c r="I121" s="974"/>
      <c r="J121" s="997">
        <v>320</v>
      </c>
      <c r="K121" s="997"/>
      <c r="L121" s="997" t="s">
        <v>67</v>
      </c>
      <c r="M121" s="961" t="s">
        <v>78</v>
      </c>
    </row>
    <row r="122" spans="1:13" s="960" customFormat="1" ht="15.75">
      <c r="A122" s="1086"/>
      <c r="B122" s="1104"/>
      <c r="C122" s="1105"/>
      <c r="D122" s="1047"/>
      <c r="E122" s="961" t="s">
        <v>182</v>
      </c>
      <c r="F122" s="961" t="s">
        <v>148</v>
      </c>
      <c r="G122" s="961">
        <v>217</v>
      </c>
      <c r="H122" s="961"/>
      <c r="I122" s="974"/>
      <c r="J122" s="961">
        <v>217</v>
      </c>
      <c r="K122" s="961"/>
      <c r="L122" s="961" t="s">
        <v>67</v>
      </c>
      <c r="M122" s="961" t="s">
        <v>78</v>
      </c>
    </row>
    <row r="123" spans="1:13" s="960" customFormat="1" ht="15.75">
      <c r="A123" s="1086"/>
      <c r="B123" s="1104"/>
      <c r="C123" s="1105"/>
      <c r="D123" s="1047"/>
      <c r="E123" s="961" t="s">
        <v>199</v>
      </c>
      <c r="F123" s="961" t="s">
        <v>257</v>
      </c>
      <c r="G123" s="961">
        <v>361</v>
      </c>
      <c r="H123" s="961"/>
      <c r="I123" s="974"/>
      <c r="J123" s="961">
        <v>361</v>
      </c>
      <c r="K123" s="961"/>
      <c r="L123" s="961" t="s">
        <v>67</v>
      </c>
      <c r="M123" s="961" t="s">
        <v>78</v>
      </c>
    </row>
    <row r="124" spans="1:13" s="960" customFormat="1" ht="15.75">
      <c r="A124" s="1039">
        <v>2</v>
      </c>
      <c r="B124" s="1059" t="s">
        <v>174</v>
      </c>
      <c r="C124" s="1040" t="s">
        <v>175</v>
      </c>
      <c r="D124" s="1047" t="s">
        <v>190</v>
      </c>
      <c r="E124" s="997" t="s">
        <v>122</v>
      </c>
      <c r="F124" s="997" t="s">
        <v>141</v>
      </c>
      <c r="G124" s="961">
        <v>387</v>
      </c>
      <c r="H124" s="997"/>
      <c r="I124" s="974"/>
      <c r="J124" s="997">
        <v>387</v>
      </c>
      <c r="K124" s="997"/>
      <c r="L124" s="997" t="s">
        <v>176</v>
      </c>
      <c r="M124" s="997" t="s">
        <v>413</v>
      </c>
    </row>
    <row r="125" spans="1:13" s="960" customFormat="1" ht="15.75">
      <c r="A125" s="1074"/>
      <c r="B125" s="1070"/>
      <c r="C125" s="1075"/>
      <c r="D125" s="1047"/>
      <c r="E125" s="997" t="s">
        <v>225</v>
      </c>
      <c r="F125" s="997" t="s">
        <v>258</v>
      </c>
      <c r="G125" s="961">
        <v>280</v>
      </c>
      <c r="H125" s="997"/>
      <c r="I125" s="974"/>
      <c r="J125" s="997">
        <v>280</v>
      </c>
      <c r="K125" s="997"/>
      <c r="L125" s="997" t="s">
        <v>176</v>
      </c>
      <c r="M125" s="997" t="s">
        <v>413</v>
      </c>
    </row>
    <row r="126" spans="1:13" s="960" customFormat="1" ht="15.75">
      <c r="A126" s="1074"/>
      <c r="B126" s="1070"/>
      <c r="C126" s="1075"/>
      <c r="D126" s="1045" t="s">
        <v>66</v>
      </c>
      <c r="E126" s="997" t="s">
        <v>346</v>
      </c>
      <c r="F126" s="997" t="s">
        <v>365</v>
      </c>
      <c r="G126" s="961">
        <v>1306</v>
      </c>
      <c r="H126" s="997"/>
      <c r="I126" s="974"/>
      <c r="J126" s="997">
        <v>1306</v>
      </c>
      <c r="K126" s="997"/>
      <c r="L126" s="997" t="s">
        <v>366</v>
      </c>
      <c r="M126" s="997" t="s">
        <v>413</v>
      </c>
    </row>
    <row r="127" spans="1:13" s="960" customFormat="1" ht="15.75">
      <c r="A127" s="1074"/>
      <c r="B127" s="1070"/>
      <c r="C127" s="1075"/>
      <c r="D127" s="1045" t="s">
        <v>117</v>
      </c>
      <c r="E127" s="997" t="s">
        <v>346</v>
      </c>
      <c r="F127" s="997" t="s">
        <v>365</v>
      </c>
      <c r="G127" s="961">
        <v>1300</v>
      </c>
      <c r="H127" s="997"/>
      <c r="I127" s="974"/>
      <c r="J127" s="997">
        <v>1300</v>
      </c>
      <c r="K127" s="997"/>
      <c r="L127" s="997" t="s">
        <v>366</v>
      </c>
      <c r="M127" s="997" t="s">
        <v>413</v>
      </c>
    </row>
    <row r="128" spans="1:13" s="960" customFormat="1" ht="15.75">
      <c r="A128" s="1074"/>
      <c r="B128" s="1070"/>
      <c r="C128" s="1075"/>
      <c r="D128" s="1045" t="s">
        <v>66</v>
      </c>
      <c r="E128" s="997" t="s">
        <v>479</v>
      </c>
      <c r="F128" s="997" t="s">
        <v>599</v>
      </c>
      <c r="G128" s="961">
        <v>33</v>
      </c>
      <c r="H128" s="997"/>
      <c r="I128" s="974"/>
      <c r="J128" s="997">
        <v>33</v>
      </c>
      <c r="K128" s="997"/>
      <c r="L128" s="997" t="s">
        <v>366</v>
      </c>
      <c r="M128" s="1000" t="s">
        <v>74</v>
      </c>
    </row>
    <row r="129" spans="1:13" s="960" customFormat="1" ht="15.75">
      <c r="A129" s="1043"/>
      <c r="B129" s="1062"/>
      <c r="C129" s="1077"/>
      <c r="D129" s="1045" t="s">
        <v>117</v>
      </c>
      <c r="E129" s="997" t="s">
        <v>346</v>
      </c>
      <c r="F129" s="997" t="s">
        <v>377</v>
      </c>
      <c r="G129" s="961">
        <v>57</v>
      </c>
      <c r="H129" s="997"/>
      <c r="I129" s="974"/>
      <c r="J129" s="997">
        <v>57</v>
      </c>
      <c r="K129" s="997"/>
      <c r="L129" s="997" t="s">
        <v>366</v>
      </c>
      <c r="M129" s="1000" t="s">
        <v>74</v>
      </c>
    </row>
    <row r="130" spans="1:13" s="960" customFormat="1" ht="15.75">
      <c r="A130" s="1086">
        <v>3</v>
      </c>
      <c r="B130" s="1104" t="s">
        <v>183</v>
      </c>
      <c r="C130" s="1105" t="s">
        <v>184</v>
      </c>
      <c r="D130" s="1047" t="s">
        <v>185</v>
      </c>
      <c r="E130" s="997" t="s">
        <v>130</v>
      </c>
      <c r="F130" s="997" t="s">
        <v>186</v>
      </c>
      <c r="G130" s="961">
        <v>39</v>
      </c>
      <c r="H130" s="997"/>
      <c r="I130" s="974"/>
      <c r="J130" s="997">
        <v>39</v>
      </c>
      <c r="K130" s="997"/>
      <c r="L130" s="997" t="s">
        <v>67</v>
      </c>
      <c r="M130" s="961" t="s">
        <v>78</v>
      </c>
    </row>
    <row r="131" spans="1:13" s="960" customFormat="1" ht="15.75">
      <c r="A131" s="1086"/>
      <c r="B131" s="1104"/>
      <c r="C131" s="1105"/>
      <c r="D131" s="1047"/>
      <c r="E131" s="997" t="s">
        <v>131</v>
      </c>
      <c r="F131" s="961" t="s">
        <v>187</v>
      </c>
      <c r="G131" s="961">
        <v>13</v>
      </c>
      <c r="H131" s="997"/>
      <c r="I131" s="974"/>
      <c r="J131" s="997">
        <v>13</v>
      </c>
      <c r="K131" s="997"/>
      <c r="L131" s="997" t="s">
        <v>67</v>
      </c>
      <c r="M131" s="961" t="s">
        <v>78</v>
      </c>
    </row>
    <row r="132" spans="1:13" s="960" customFormat="1" ht="15.75">
      <c r="A132" s="1001">
        <v>4</v>
      </c>
      <c r="B132" s="1088" t="s">
        <v>188</v>
      </c>
      <c r="C132" s="1081" t="s">
        <v>184</v>
      </c>
      <c r="D132" s="999" t="s">
        <v>129</v>
      </c>
      <c r="E132" s="1000" t="s">
        <v>134</v>
      </c>
      <c r="F132" s="1000" t="s">
        <v>189</v>
      </c>
      <c r="G132" s="954">
        <v>50</v>
      </c>
      <c r="H132" s="1000"/>
      <c r="I132" s="1006"/>
      <c r="J132" s="1000">
        <v>50</v>
      </c>
      <c r="K132" s="1000"/>
      <c r="L132" s="1000" t="s">
        <v>67</v>
      </c>
      <c r="M132" s="954" t="s">
        <v>78</v>
      </c>
    </row>
    <row r="133" spans="1:13" s="960" customFormat="1" ht="15.75">
      <c r="A133" s="1001">
        <v>5</v>
      </c>
      <c r="B133" s="1028" t="s">
        <v>259</v>
      </c>
      <c r="C133" s="1082" t="s">
        <v>184</v>
      </c>
      <c r="D133" s="1045" t="s">
        <v>190</v>
      </c>
      <c r="E133" s="997" t="s">
        <v>186</v>
      </c>
      <c r="F133" s="997" t="s">
        <v>248</v>
      </c>
      <c r="G133" s="961">
        <v>32</v>
      </c>
      <c r="H133" s="997"/>
      <c r="I133" s="974"/>
      <c r="J133" s="997">
        <v>32</v>
      </c>
      <c r="K133" s="997"/>
      <c r="L133" s="997" t="s">
        <v>260</v>
      </c>
      <c r="M133" s="961" t="s">
        <v>78</v>
      </c>
    </row>
    <row r="134" spans="1:13" s="960" customFormat="1" ht="15.75">
      <c r="A134" s="1039">
        <v>6</v>
      </c>
      <c r="B134" s="1096" t="s">
        <v>261</v>
      </c>
      <c r="C134" s="1106" t="s">
        <v>184</v>
      </c>
      <c r="D134" s="1059" t="s">
        <v>274</v>
      </c>
      <c r="E134" s="997" t="s">
        <v>262</v>
      </c>
      <c r="F134" s="997" t="s">
        <v>263</v>
      </c>
      <c r="G134" s="961">
        <v>337</v>
      </c>
      <c r="H134" s="997"/>
      <c r="I134" s="974"/>
      <c r="J134" s="997">
        <v>337</v>
      </c>
      <c r="K134" s="997"/>
      <c r="L134" s="997" t="s">
        <v>264</v>
      </c>
      <c r="M134" s="1000" t="s">
        <v>74</v>
      </c>
    </row>
    <row r="135" spans="1:13" s="960" customFormat="1" ht="15.75">
      <c r="A135" s="1074"/>
      <c r="B135" s="1107"/>
      <c r="C135" s="1108"/>
      <c r="D135" s="1070"/>
      <c r="E135" s="997" t="s">
        <v>341</v>
      </c>
      <c r="F135" s="997" t="s">
        <v>367</v>
      </c>
      <c r="G135" s="961">
        <v>363</v>
      </c>
      <c r="H135" s="997"/>
      <c r="I135" s="974"/>
      <c r="J135" s="997">
        <v>363</v>
      </c>
      <c r="K135" s="997"/>
      <c r="L135" s="997" t="s">
        <v>264</v>
      </c>
      <c r="M135" s="1000" t="s">
        <v>74</v>
      </c>
    </row>
    <row r="136" spans="1:13" s="960" customFormat="1" ht="15.75">
      <c r="A136" s="1043"/>
      <c r="B136" s="1097"/>
      <c r="C136" s="1109"/>
      <c r="D136" s="1062"/>
      <c r="E136" s="997" t="s">
        <v>315</v>
      </c>
      <c r="F136" s="997" t="s">
        <v>368</v>
      </c>
      <c r="G136" s="961">
        <v>270</v>
      </c>
      <c r="H136" s="997"/>
      <c r="I136" s="974"/>
      <c r="J136" s="997">
        <v>270</v>
      </c>
      <c r="K136" s="997"/>
      <c r="L136" s="997" t="s">
        <v>264</v>
      </c>
      <c r="M136" s="1000" t="s">
        <v>74</v>
      </c>
    </row>
    <row r="137" spans="1:13" s="960" customFormat="1" ht="15.75">
      <c r="A137" s="1001">
        <v>7</v>
      </c>
      <c r="B137" s="1037" t="s">
        <v>265</v>
      </c>
      <c r="C137" s="1082" t="s">
        <v>266</v>
      </c>
      <c r="D137" s="1045" t="s">
        <v>66</v>
      </c>
      <c r="E137" s="997" t="s">
        <v>193</v>
      </c>
      <c r="F137" s="997" t="s">
        <v>226</v>
      </c>
      <c r="G137" s="961">
        <v>50</v>
      </c>
      <c r="H137" s="997"/>
      <c r="I137" s="974"/>
      <c r="J137" s="997">
        <v>50</v>
      </c>
      <c r="K137" s="997"/>
      <c r="L137" s="997" t="s">
        <v>67</v>
      </c>
      <c r="M137" s="961" t="s">
        <v>78</v>
      </c>
    </row>
    <row r="138" spans="1:13" s="960" customFormat="1" ht="15.75">
      <c r="A138" s="1001">
        <v>8</v>
      </c>
      <c r="B138" s="1037" t="s">
        <v>267</v>
      </c>
      <c r="C138" s="1082" t="s">
        <v>268</v>
      </c>
      <c r="D138" s="1045" t="s">
        <v>93</v>
      </c>
      <c r="E138" s="997" t="s">
        <v>269</v>
      </c>
      <c r="F138" s="997" t="s">
        <v>270</v>
      </c>
      <c r="G138" s="961">
        <v>80</v>
      </c>
      <c r="H138" s="997"/>
      <c r="I138" s="974"/>
      <c r="J138" s="997">
        <v>80</v>
      </c>
      <c r="K138" s="997"/>
      <c r="L138" s="997" t="s">
        <v>67</v>
      </c>
      <c r="M138" s="961" t="s">
        <v>78</v>
      </c>
    </row>
    <row r="139" spans="1:13" s="960" customFormat="1" ht="15.75">
      <c r="A139" s="1007">
        <v>9</v>
      </c>
      <c r="B139" s="1087" t="s">
        <v>271</v>
      </c>
      <c r="C139" s="1081" t="s">
        <v>272</v>
      </c>
      <c r="D139" s="999" t="s">
        <v>93</v>
      </c>
      <c r="E139" s="1000" t="s">
        <v>242</v>
      </c>
      <c r="F139" s="1000" t="s">
        <v>273</v>
      </c>
      <c r="G139" s="954">
        <v>80</v>
      </c>
      <c r="H139" s="1000"/>
      <c r="I139" s="1006"/>
      <c r="J139" s="1000">
        <v>80</v>
      </c>
      <c r="K139" s="1000"/>
      <c r="L139" s="1000" t="s">
        <v>67</v>
      </c>
      <c r="M139" s="954" t="s">
        <v>78</v>
      </c>
    </row>
    <row r="140" spans="1:13" s="960" customFormat="1" ht="15.75">
      <c r="A140" s="1001">
        <v>10</v>
      </c>
      <c r="B140" s="1037" t="s">
        <v>369</v>
      </c>
      <c r="C140" s="1082" t="s">
        <v>266</v>
      </c>
      <c r="D140" s="1045" t="s">
        <v>66</v>
      </c>
      <c r="E140" s="997" t="s">
        <v>370</v>
      </c>
      <c r="F140" s="997" t="s">
        <v>315</v>
      </c>
      <c r="G140" s="961">
        <v>40</v>
      </c>
      <c r="H140" s="997"/>
      <c r="I140" s="974"/>
      <c r="J140" s="997">
        <v>40</v>
      </c>
      <c r="K140" s="997"/>
      <c r="L140" s="1000" t="s">
        <v>67</v>
      </c>
      <c r="M140" s="954" t="s">
        <v>78</v>
      </c>
    </row>
    <row r="141" spans="1:13" s="960" customFormat="1" ht="15.75">
      <c r="A141" s="1001">
        <v>11</v>
      </c>
      <c r="B141" s="1037" t="s">
        <v>371</v>
      </c>
      <c r="C141" s="1082" t="s">
        <v>266</v>
      </c>
      <c r="D141" s="1045" t="s">
        <v>66</v>
      </c>
      <c r="E141" s="997" t="s">
        <v>370</v>
      </c>
      <c r="F141" s="997" t="s">
        <v>315</v>
      </c>
      <c r="G141" s="961">
        <v>40</v>
      </c>
      <c r="H141" s="997"/>
      <c r="I141" s="974"/>
      <c r="J141" s="997">
        <v>40</v>
      </c>
      <c r="K141" s="997"/>
      <c r="L141" s="1000" t="s">
        <v>67</v>
      </c>
      <c r="M141" s="954" t="s">
        <v>78</v>
      </c>
    </row>
    <row r="142" spans="1:13" s="960" customFormat="1" ht="15.75">
      <c r="A142" s="1039">
        <v>12</v>
      </c>
      <c r="B142" s="985" t="s">
        <v>372</v>
      </c>
      <c r="C142" s="1040" t="s">
        <v>373</v>
      </c>
      <c r="D142" s="1059" t="s">
        <v>117</v>
      </c>
      <c r="E142" s="1019" t="s">
        <v>374</v>
      </c>
      <c r="F142" s="1000" t="s">
        <v>375</v>
      </c>
      <c r="G142" s="954">
        <v>102</v>
      </c>
      <c r="H142" s="1000"/>
      <c r="I142" s="1006"/>
      <c r="J142" s="1000">
        <v>102</v>
      </c>
      <c r="K142" s="1000"/>
      <c r="L142" s="1000" t="s">
        <v>264</v>
      </c>
      <c r="M142" s="954" t="s">
        <v>78</v>
      </c>
    </row>
    <row r="143" spans="1:13" s="960" customFormat="1" ht="15.75">
      <c r="A143" s="1074"/>
      <c r="B143" s="1027"/>
      <c r="C143" s="1075"/>
      <c r="D143" s="1070"/>
      <c r="E143" s="964" t="s">
        <v>364</v>
      </c>
      <c r="F143" s="997" t="s">
        <v>621</v>
      </c>
      <c r="G143" s="961">
        <v>314</v>
      </c>
      <c r="H143" s="997"/>
      <c r="I143" s="974"/>
      <c r="J143" s="997">
        <v>314</v>
      </c>
      <c r="K143" s="997"/>
      <c r="L143" s="1041" t="s">
        <v>264</v>
      </c>
      <c r="M143" s="997" t="s">
        <v>74</v>
      </c>
    </row>
    <row r="144" spans="1:13" s="960" customFormat="1" ht="15.75">
      <c r="A144" s="1074"/>
      <c r="B144" s="1027"/>
      <c r="C144" s="1075"/>
      <c r="D144" s="1070"/>
      <c r="E144" s="997" t="s">
        <v>368</v>
      </c>
      <c r="F144" s="997" t="s">
        <v>451</v>
      </c>
      <c r="G144" s="961">
        <v>330</v>
      </c>
      <c r="H144" s="997"/>
      <c r="I144" s="974"/>
      <c r="J144" s="997">
        <v>330</v>
      </c>
      <c r="K144" s="997"/>
      <c r="L144" s="1041" t="s">
        <v>264</v>
      </c>
      <c r="M144" s="997" t="s">
        <v>74</v>
      </c>
    </row>
    <row r="145" spans="1:13" s="960" customFormat="1" ht="15.75">
      <c r="A145" s="1074"/>
      <c r="B145" s="1027"/>
      <c r="C145" s="1075"/>
      <c r="D145" s="1070"/>
      <c r="E145" s="997" t="s">
        <v>554</v>
      </c>
      <c r="F145" s="997" t="s">
        <v>622</v>
      </c>
      <c r="G145" s="961">
        <v>413</v>
      </c>
      <c r="H145" s="997"/>
      <c r="I145" s="974"/>
      <c r="J145" s="997">
        <v>413</v>
      </c>
      <c r="K145" s="997"/>
      <c r="L145" s="1041" t="s">
        <v>264</v>
      </c>
      <c r="M145" s="997" t="s">
        <v>74</v>
      </c>
    </row>
    <row r="146" spans="1:13" s="960" customFormat="1" ht="15.75">
      <c r="A146" s="1043"/>
      <c r="B146" s="988"/>
      <c r="C146" s="1077"/>
      <c r="D146" s="1062"/>
      <c r="E146" s="997" t="s">
        <v>664</v>
      </c>
      <c r="F146" s="997" t="s">
        <v>853</v>
      </c>
      <c r="G146" s="961">
        <v>342</v>
      </c>
      <c r="H146" s="997"/>
      <c r="I146" s="974"/>
      <c r="J146" s="997">
        <v>342</v>
      </c>
      <c r="K146" s="997"/>
      <c r="L146" s="1041" t="s">
        <v>264</v>
      </c>
      <c r="M146" s="997" t="s">
        <v>74</v>
      </c>
    </row>
    <row r="147" spans="1:13" s="960" customFormat="1" ht="15.75">
      <c r="A147" s="1001">
        <v>13</v>
      </c>
      <c r="B147" s="1037" t="s">
        <v>631</v>
      </c>
      <c r="C147" s="1082" t="s">
        <v>632</v>
      </c>
      <c r="D147" s="1028" t="s">
        <v>114</v>
      </c>
      <c r="E147" s="997" t="s">
        <v>623</v>
      </c>
      <c r="F147" s="997" t="s">
        <v>455</v>
      </c>
      <c r="G147" s="961">
        <v>110</v>
      </c>
      <c r="H147" s="997"/>
      <c r="I147" s="974"/>
      <c r="J147" s="997">
        <v>110</v>
      </c>
      <c r="K147" s="997"/>
      <c r="L147" s="1041" t="s">
        <v>92</v>
      </c>
      <c r="M147" s="997" t="s">
        <v>74</v>
      </c>
    </row>
    <row r="148" spans="1:13" s="960" customFormat="1" ht="15.75">
      <c r="A148" s="1001">
        <v>14</v>
      </c>
      <c r="B148" s="962" t="s">
        <v>624</v>
      </c>
      <c r="C148" s="1048" t="s">
        <v>179</v>
      </c>
      <c r="D148" s="1045" t="s">
        <v>190</v>
      </c>
      <c r="E148" s="997" t="s">
        <v>525</v>
      </c>
      <c r="F148" s="997" t="s">
        <v>575</v>
      </c>
      <c r="G148" s="961">
        <v>240</v>
      </c>
      <c r="H148" s="997"/>
      <c r="I148" s="974"/>
      <c r="J148" s="997">
        <v>240</v>
      </c>
      <c r="K148" s="997"/>
      <c r="L148" s="1041" t="s">
        <v>366</v>
      </c>
      <c r="M148" s="961" t="s">
        <v>78</v>
      </c>
    </row>
    <row r="149" spans="1:13" s="960" customFormat="1" ht="15.75">
      <c r="A149" s="1007">
        <v>15</v>
      </c>
      <c r="B149" s="955" t="s">
        <v>625</v>
      </c>
      <c r="C149" s="1049" t="s">
        <v>266</v>
      </c>
      <c r="D149" s="999" t="s">
        <v>129</v>
      </c>
      <c r="E149" s="1000" t="s">
        <v>623</v>
      </c>
      <c r="F149" s="1000" t="s">
        <v>770</v>
      </c>
      <c r="G149" s="954">
        <v>200</v>
      </c>
      <c r="H149" s="1000"/>
      <c r="I149" s="1006"/>
      <c r="J149" s="1000">
        <v>200</v>
      </c>
      <c r="K149" s="1000"/>
      <c r="L149" s="1050" t="s">
        <v>67</v>
      </c>
      <c r="M149" s="1000" t="s">
        <v>74</v>
      </c>
    </row>
    <row r="150" spans="1:13" s="960" customFormat="1" ht="15.75">
      <c r="A150" s="1001">
        <v>16</v>
      </c>
      <c r="B150" s="962" t="s">
        <v>666</v>
      </c>
      <c r="C150" s="1082" t="s">
        <v>184</v>
      </c>
      <c r="D150" s="1028" t="s">
        <v>576</v>
      </c>
      <c r="E150" s="997" t="s">
        <v>667</v>
      </c>
      <c r="F150" s="997" t="s">
        <v>679</v>
      </c>
      <c r="G150" s="997">
        <v>120</v>
      </c>
      <c r="H150" s="997"/>
      <c r="I150" s="974"/>
      <c r="J150" s="997">
        <v>120</v>
      </c>
      <c r="K150" s="997"/>
      <c r="L150" s="1041" t="s">
        <v>67</v>
      </c>
      <c r="M150" s="997" t="s">
        <v>74</v>
      </c>
    </row>
    <row r="151" spans="1:13" s="960" customFormat="1" ht="15.75">
      <c r="A151" s="1039">
        <v>17</v>
      </c>
      <c r="B151" s="985" t="s">
        <v>668</v>
      </c>
      <c r="C151" s="1040" t="s">
        <v>669</v>
      </c>
      <c r="D151" s="1059" t="s">
        <v>83</v>
      </c>
      <c r="E151" s="997" t="s">
        <v>634</v>
      </c>
      <c r="F151" s="997" t="s">
        <v>706</v>
      </c>
      <c r="G151" s="997">
        <v>32</v>
      </c>
      <c r="H151" s="997"/>
      <c r="I151" s="974"/>
      <c r="J151" s="997">
        <v>32</v>
      </c>
      <c r="K151" s="997"/>
      <c r="L151" s="1041" t="s">
        <v>92</v>
      </c>
      <c r="M151" s="997" t="s">
        <v>74</v>
      </c>
    </row>
    <row r="152" spans="1:13" s="960" customFormat="1" ht="15.75">
      <c r="A152" s="1043"/>
      <c r="B152" s="988"/>
      <c r="C152" s="1077"/>
      <c r="D152" s="1062"/>
      <c r="E152" s="1018" t="s">
        <v>1044</v>
      </c>
      <c r="F152" s="997" t="s">
        <v>1045</v>
      </c>
      <c r="G152" s="997">
        <v>32</v>
      </c>
      <c r="H152" s="997"/>
      <c r="I152" s="974"/>
      <c r="J152" s="997">
        <v>32</v>
      </c>
      <c r="K152" s="997"/>
      <c r="L152" s="1041" t="s">
        <v>92</v>
      </c>
      <c r="M152" s="1110" t="s">
        <v>74</v>
      </c>
    </row>
    <row r="153" spans="1:13" s="960" customFormat="1" ht="15.75">
      <c r="A153" s="1001">
        <v>18</v>
      </c>
      <c r="B153" s="962" t="s">
        <v>670</v>
      </c>
      <c r="C153" s="1048" t="s">
        <v>671</v>
      </c>
      <c r="D153" s="1045" t="s">
        <v>129</v>
      </c>
      <c r="E153" s="997" t="s">
        <v>672</v>
      </c>
      <c r="F153" s="997" t="s">
        <v>854</v>
      </c>
      <c r="G153" s="997">
        <v>91</v>
      </c>
      <c r="H153" s="997"/>
      <c r="I153" s="974"/>
      <c r="J153" s="997">
        <v>91</v>
      </c>
      <c r="K153" s="997"/>
      <c r="L153" s="1041" t="s">
        <v>67</v>
      </c>
      <c r="M153" s="997" t="s">
        <v>74</v>
      </c>
    </row>
    <row r="154" spans="1:13" s="960" customFormat="1" ht="15.75">
      <c r="A154" s="1039">
        <v>19</v>
      </c>
      <c r="B154" s="985" t="s">
        <v>673</v>
      </c>
      <c r="C154" s="1040" t="s">
        <v>671</v>
      </c>
      <c r="D154" s="999" t="s">
        <v>129</v>
      </c>
      <c r="E154" s="1000" t="s">
        <v>672</v>
      </c>
      <c r="F154" s="997" t="s">
        <v>854</v>
      </c>
      <c r="G154" s="1000">
        <v>63</v>
      </c>
      <c r="H154" s="1000"/>
      <c r="I154" s="1006"/>
      <c r="J154" s="1000">
        <v>63</v>
      </c>
      <c r="K154" s="1000"/>
      <c r="L154" s="1050" t="s">
        <v>67</v>
      </c>
      <c r="M154" s="1000" t="s">
        <v>74</v>
      </c>
    </row>
    <row r="155" spans="1:13" s="960" customFormat="1" ht="15.75">
      <c r="A155" s="1043"/>
      <c r="B155" s="988"/>
      <c r="C155" s="1077"/>
      <c r="D155" s="1045" t="s">
        <v>129</v>
      </c>
      <c r="E155" s="997" t="s">
        <v>1124</v>
      </c>
      <c r="F155" s="997" t="s">
        <v>1116</v>
      </c>
      <c r="G155" s="997">
        <v>42</v>
      </c>
      <c r="H155" s="1000"/>
      <c r="I155" s="1006"/>
      <c r="J155" s="997">
        <v>42</v>
      </c>
      <c r="K155" s="997"/>
      <c r="L155" s="1041" t="s">
        <v>67</v>
      </c>
      <c r="M155" s="997" t="s">
        <v>74</v>
      </c>
    </row>
    <row r="156" spans="1:13" s="960" customFormat="1" ht="15.75">
      <c r="A156" s="1039">
        <v>20</v>
      </c>
      <c r="B156" s="985" t="s">
        <v>851</v>
      </c>
      <c r="C156" s="1040" t="s">
        <v>268</v>
      </c>
      <c r="D156" s="1059" t="s">
        <v>190</v>
      </c>
      <c r="E156" s="1000" t="s">
        <v>852</v>
      </c>
      <c r="F156" s="1000" t="s">
        <v>855</v>
      </c>
      <c r="G156" s="1000">
        <v>368</v>
      </c>
      <c r="H156" s="1000"/>
      <c r="I156" s="1006"/>
      <c r="J156" s="1000">
        <v>368</v>
      </c>
      <c r="K156" s="1000"/>
      <c r="L156" s="1000" t="s">
        <v>176</v>
      </c>
      <c r="M156" s="1000" t="s">
        <v>74</v>
      </c>
    </row>
    <row r="157" spans="1:13" s="960" customFormat="1" ht="15.75">
      <c r="A157" s="1043"/>
      <c r="B157" s="988"/>
      <c r="C157" s="1077"/>
      <c r="D157" s="1062"/>
      <c r="E157" s="1019" t="s">
        <v>1010</v>
      </c>
      <c r="F157" s="997" t="s">
        <v>1040</v>
      </c>
      <c r="G157" s="997">
        <v>232</v>
      </c>
      <c r="H157" s="1000"/>
      <c r="I157" s="1006"/>
      <c r="J157" s="1000">
        <v>232</v>
      </c>
      <c r="K157" s="997"/>
      <c r="L157" s="1041" t="s">
        <v>176</v>
      </c>
      <c r="M157" s="1110" t="s">
        <v>74</v>
      </c>
    </row>
    <row r="158" spans="1:13" s="960" customFormat="1" ht="15.75">
      <c r="A158" s="1001">
        <v>21</v>
      </c>
      <c r="B158" s="962" t="s">
        <v>972</v>
      </c>
      <c r="C158" s="1048" t="s">
        <v>973</v>
      </c>
      <c r="D158" s="1045" t="s">
        <v>576</v>
      </c>
      <c r="E158" s="997" t="s">
        <v>974</v>
      </c>
      <c r="F158" s="997" t="s">
        <v>956</v>
      </c>
      <c r="G158" s="997">
        <v>90</v>
      </c>
      <c r="H158" s="997"/>
      <c r="I158" s="974"/>
      <c r="J158" s="997">
        <v>90</v>
      </c>
      <c r="K158" s="997"/>
      <c r="L158" s="1041" t="s">
        <v>67</v>
      </c>
      <c r="M158" s="997" t="s">
        <v>74</v>
      </c>
    </row>
    <row r="159" spans="1:13" s="960" customFormat="1" ht="15.75">
      <c r="A159" s="1001">
        <v>22</v>
      </c>
      <c r="B159" s="962" t="s">
        <v>975</v>
      </c>
      <c r="C159" s="1048" t="s">
        <v>266</v>
      </c>
      <c r="D159" s="1045" t="s">
        <v>83</v>
      </c>
      <c r="E159" s="997" t="s">
        <v>929</v>
      </c>
      <c r="F159" s="997" t="s">
        <v>976</v>
      </c>
      <c r="G159" s="997">
        <v>75</v>
      </c>
      <c r="H159" s="997"/>
      <c r="I159" s="974"/>
      <c r="J159" s="997">
        <v>75</v>
      </c>
      <c r="K159" s="997"/>
      <c r="L159" s="1041" t="s">
        <v>67</v>
      </c>
      <c r="M159" s="997" t="s">
        <v>74</v>
      </c>
    </row>
    <row r="160" spans="1:13" s="960" customFormat="1" ht="15.75">
      <c r="A160" s="1001">
        <v>23</v>
      </c>
      <c r="B160" s="962" t="s">
        <v>977</v>
      </c>
      <c r="C160" s="1048" t="s">
        <v>184</v>
      </c>
      <c r="D160" s="1045" t="s">
        <v>576</v>
      </c>
      <c r="E160" s="997" t="s">
        <v>904</v>
      </c>
      <c r="F160" s="997" t="s">
        <v>978</v>
      </c>
      <c r="G160" s="997">
        <v>100</v>
      </c>
      <c r="H160" s="997"/>
      <c r="I160" s="974"/>
      <c r="J160" s="997">
        <v>100</v>
      </c>
      <c r="K160" s="997"/>
      <c r="L160" s="1041" t="s">
        <v>67</v>
      </c>
      <c r="M160" s="997" t="s">
        <v>74</v>
      </c>
    </row>
    <row r="161" spans="1:13" s="960" customFormat="1" ht="15.75">
      <c r="A161" s="1001">
        <v>24</v>
      </c>
      <c r="B161" s="962" t="s">
        <v>979</v>
      </c>
      <c r="C161" s="1048" t="s">
        <v>973</v>
      </c>
      <c r="D161" s="1045" t="s">
        <v>576</v>
      </c>
      <c r="E161" s="997" t="s">
        <v>915</v>
      </c>
      <c r="F161" s="997" t="s">
        <v>980</v>
      </c>
      <c r="G161" s="997">
        <v>85</v>
      </c>
      <c r="H161" s="997"/>
      <c r="I161" s="974"/>
      <c r="J161" s="997">
        <v>85</v>
      </c>
      <c r="K161" s="997"/>
      <c r="L161" s="1041" t="s">
        <v>67</v>
      </c>
      <c r="M161" s="997" t="s">
        <v>74</v>
      </c>
    </row>
    <row r="162" spans="1:13" s="960" customFormat="1" ht="15.75">
      <c r="A162" s="1007">
        <v>25</v>
      </c>
      <c r="B162" s="955" t="s">
        <v>981</v>
      </c>
      <c r="C162" s="1049" t="s">
        <v>184</v>
      </c>
      <c r="D162" s="999" t="s">
        <v>982</v>
      </c>
      <c r="E162" s="1000" t="s">
        <v>919</v>
      </c>
      <c r="F162" s="1000" t="s">
        <v>983</v>
      </c>
      <c r="G162" s="1000">
        <v>66</v>
      </c>
      <c r="H162" s="1000"/>
      <c r="I162" s="1006"/>
      <c r="J162" s="1000">
        <v>66</v>
      </c>
      <c r="K162" s="1000"/>
      <c r="L162" s="1050" t="s">
        <v>260</v>
      </c>
      <c r="M162" s="1000" t="s">
        <v>74</v>
      </c>
    </row>
    <row r="163" spans="1:13" s="960" customFormat="1" ht="15.75">
      <c r="A163" s="1007">
        <v>26</v>
      </c>
      <c r="B163" s="955" t="s">
        <v>1041</v>
      </c>
      <c r="C163" s="1049" t="s">
        <v>669</v>
      </c>
      <c r="D163" s="999" t="s">
        <v>576</v>
      </c>
      <c r="E163" s="1000" t="s">
        <v>1042</v>
      </c>
      <c r="F163" s="1000" t="s">
        <v>1043</v>
      </c>
      <c r="G163" s="1000">
        <v>104</v>
      </c>
      <c r="H163" s="1000"/>
      <c r="I163" s="1006"/>
      <c r="J163" s="1000">
        <v>104</v>
      </c>
      <c r="K163" s="1000"/>
      <c r="L163" s="1050" t="s">
        <v>67</v>
      </c>
      <c r="M163" s="1000" t="s">
        <v>74</v>
      </c>
    </row>
    <row r="164" spans="1:13" s="960" customFormat="1" ht="15.75">
      <c r="A164" s="1001">
        <v>27</v>
      </c>
      <c r="B164" s="962" t="s">
        <v>1107</v>
      </c>
      <c r="C164" s="1048" t="s">
        <v>266</v>
      </c>
      <c r="D164" s="1045" t="s">
        <v>129</v>
      </c>
      <c r="E164" s="997" t="s">
        <v>1093</v>
      </c>
      <c r="F164" s="997" t="s">
        <v>1095</v>
      </c>
      <c r="G164" s="997">
        <v>100</v>
      </c>
      <c r="H164" s="997"/>
      <c r="I164" s="974"/>
      <c r="J164" s="997">
        <v>100</v>
      </c>
      <c r="K164" s="997"/>
      <c r="L164" s="1041" t="s">
        <v>67</v>
      </c>
      <c r="M164" s="997" t="s">
        <v>74</v>
      </c>
    </row>
    <row r="165" spans="1:13" s="960" customFormat="1" ht="15.75">
      <c r="A165" s="1001">
        <v>28</v>
      </c>
      <c r="B165" s="962" t="s">
        <v>1108</v>
      </c>
      <c r="C165" s="1048" t="s">
        <v>184</v>
      </c>
      <c r="D165" s="1045" t="s">
        <v>129</v>
      </c>
      <c r="E165" s="997" t="s">
        <v>1109</v>
      </c>
      <c r="F165" s="997" t="s">
        <v>1110</v>
      </c>
      <c r="G165" s="997">
        <v>108</v>
      </c>
      <c r="H165" s="997"/>
      <c r="I165" s="974"/>
      <c r="J165" s="997">
        <v>108</v>
      </c>
      <c r="K165" s="997"/>
      <c r="L165" s="1041" t="s">
        <v>67</v>
      </c>
      <c r="M165" s="997" t="s">
        <v>74</v>
      </c>
    </row>
    <row r="166" spans="1:13" s="960" customFormat="1" ht="15.75">
      <c r="A166" s="1001">
        <v>29</v>
      </c>
      <c r="B166" s="962" t="s">
        <v>1111</v>
      </c>
      <c r="C166" s="1048" t="s">
        <v>1112</v>
      </c>
      <c r="D166" s="1045" t="s">
        <v>66</v>
      </c>
      <c r="E166" s="997" t="s">
        <v>1113</v>
      </c>
      <c r="F166" s="997" t="s">
        <v>1114</v>
      </c>
      <c r="G166" s="997">
        <v>102</v>
      </c>
      <c r="H166" s="997"/>
      <c r="I166" s="974"/>
      <c r="J166" s="997">
        <v>102</v>
      </c>
      <c r="K166" s="997"/>
      <c r="L166" s="1041" t="s">
        <v>67</v>
      </c>
      <c r="M166" s="997" t="s">
        <v>74</v>
      </c>
    </row>
    <row r="167" spans="1:13" s="960" customFormat="1" ht="15.75">
      <c r="A167" s="1039">
        <v>30</v>
      </c>
      <c r="B167" s="1054" t="s">
        <v>178</v>
      </c>
      <c r="C167" s="1055" t="s">
        <v>1115</v>
      </c>
      <c r="D167" s="1045" t="s">
        <v>129</v>
      </c>
      <c r="E167" s="997" t="s">
        <v>1082</v>
      </c>
      <c r="F167" s="997" t="s">
        <v>1116</v>
      </c>
      <c r="G167" s="997">
        <v>263</v>
      </c>
      <c r="H167" s="997"/>
      <c r="I167" s="974"/>
      <c r="J167" s="997">
        <v>263</v>
      </c>
      <c r="K167" s="997"/>
      <c r="L167" s="1041" t="s">
        <v>67</v>
      </c>
      <c r="M167" s="997" t="s">
        <v>74</v>
      </c>
    </row>
    <row r="168" spans="1:13" s="960" customFormat="1" ht="15.75">
      <c r="A168" s="1043"/>
      <c r="B168" s="1054"/>
      <c r="C168" s="1055"/>
      <c r="D168" s="1045" t="s">
        <v>129</v>
      </c>
      <c r="E168" s="997" t="s">
        <v>1117</v>
      </c>
      <c r="F168" s="997" t="s">
        <v>1118</v>
      </c>
      <c r="G168" s="997">
        <v>20</v>
      </c>
      <c r="H168" s="997"/>
      <c r="I168" s="974"/>
      <c r="J168" s="997">
        <v>20</v>
      </c>
      <c r="K168" s="997"/>
      <c r="L168" s="1041" t="s">
        <v>67</v>
      </c>
      <c r="M168" s="997" t="s">
        <v>74</v>
      </c>
    </row>
    <row r="169" spans="1:13" s="960" customFormat="1" ht="15.75">
      <c r="A169" s="1001">
        <v>31</v>
      </c>
      <c r="B169" s="962" t="s">
        <v>1119</v>
      </c>
      <c r="C169" s="1048" t="s">
        <v>671</v>
      </c>
      <c r="D169" s="1045" t="s">
        <v>862</v>
      </c>
      <c r="E169" s="997" t="s">
        <v>1120</v>
      </c>
      <c r="F169" s="997" t="s">
        <v>1121</v>
      </c>
      <c r="G169" s="997">
        <v>124</v>
      </c>
      <c r="H169" s="997"/>
      <c r="I169" s="974"/>
      <c r="J169" s="997">
        <v>124</v>
      </c>
      <c r="K169" s="997"/>
      <c r="L169" s="1041" t="s">
        <v>298</v>
      </c>
      <c r="M169" s="997" t="s">
        <v>74</v>
      </c>
    </row>
    <row r="170" spans="1:13" s="960" customFormat="1" ht="16.5" thickBot="1">
      <c r="A170" s="1007">
        <v>32</v>
      </c>
      <c r="B170" s="955" t="s">
        <v>1122</v>
      </c>
      <c r="C170" s="1049" t="s">
        <v>1115</v>
      </c>
      <c r="D170" s="999" t="s">
        <v>129</v>
      </c>
      <c r="E170" s="1000" t="s">
        <v>1120</v>
      </c>
      <c r="F170" s="1000" t="s">
        <v>1123</v>
      </c>
      <c r="G170" s="1000">
        <v>50</v>
      </c>
      <c r="H170" s="1000"/>
      <c r="I170" s="1006"/>
      <c r="J170" s="1000">
        <v>50</v>
      </c>
      <c r="K170" s="1000"/>
      <c r="L170" s="1050" t="s">
        <v>67</v>
      </c>
      <c r="M170" s="1000" t="s">
        <v>74</v>
      </c>
    </row>
    <row r="171" spans="1:13" s="960" customFormat="1" ht="16.5" thickBot="1">
      <c r="A171" s="1098" t="s">
        <v>16</v>
      </c>
      <c r="B171" s="1099"/>
      <c r="C171" s="1099"/>
      <c r="D171" s="1099"/>
      <c r="E171" s="1099"/>
      <c r="F171" s="1100"/>
      <c r="G171" s="80">
        <f>SUM(G121:G170)</f>
        <v>9973</v>
      </c>
      <c r="H171" s="80"/>
      <c r="I171" s="1111"/>
      <c r="J171" s="80">
        <f>SUM(J121:J170)</f>
        <v>9973</v>
      </c>
      <c r="K171" s="80"/>
      <c r="L171" s="1112" t="s">
        <v>13</v>
      </c>
      <c r="M171" s="85" t="s">
        <v>13</v>
      </c>
    </row>
    <row r="172" spans="1:13" s="960" customFormat="1" ht="15.75" customHeight="1">
      <c r="A172" s="1113" t="s">
        <v>63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</row>
    <row r="173" spans="1:13" s="960" customFormat="1" ht="15.75" customHeight="1" thickBot="1">
      <c r="A173" s="961">
        <v>1</v>
      </c>
      <c r="B173" s="962" t="s">
        <v>793</v>
      </c>
      <c r="C173" s="962" t="s">
        <v>794</v>
      </c>
      <c r="D173" s="1028" t="s">
        <v>795</v>
      </c>
      <c r="E173" s="1029" t="s">
        <v>707</v>
      </c>
      <c r="F173" s="961" t="s">
        <v>771</v>
      </c>
      <c r="G173" s="790">
        <v>80</v>
      </c>
      <c r="H173" s="966"/>
      <c r="I173" s="978"/>
      <c r="K173" s="966">
        <v>80</v>
      </c>
      <c r="L173" s="968" t="s">
        <v>67</v>
      </c>
      <c r="M173" s="967" t="s">
        <v>74</v>
      </c>
    </row>
    <row r="174" spans="1:13" s="960" customFormat="1" ht="15.75" customHeight="1" thickBot="1">
      <c r="A174" s="1098" t="s">
        <v>16</v>
      </c>
      <c r="B174" s="1099"/>
      <c r="C174" s="1099"/>
      <c r="D174" s="1099"/>
      <c r="E174" s="1099"/>
      <c r="F174" s="1100"/>
      <c r="G174" s="80">
        <v>80</v>
      </c>
      <c r="H174" s="80"/>
      <c r="I174" s="80"/>
      <c r="J174" s="80"/>
      <c r="K174" s="80">
        <v>80</v>
      </c>
      <c r="L174" s="80" t="s">
        <v>13</v>
      </c>
      <c r="M174" s="80" t="s">
        <v>13</v>
      </c>
    </row>
    <row r="175" spans="1:13" s="960" customFormat="1" ht="15.75" customHeight="1">
      <c r="A175" s="1115" t="s">
        <v>65</v>
      </c>
      <c r="B175" s="1116"/>
      <c r="C175" s="1116"/>
      <c r="D175" s="1116"/>
      <c r="E175" s="1116"/>
      <c r="F175" s="1116"/>
      <c r="G175" s="1116"/>
      <c r="H175" s="1116"/>
      <c r="I175" s="1116"/>
      <c r="J175" s="1116"/>
      <c r="K175" s="1116"/>
      <c r="L175" s="1116"/>
      <c r="M175" s="1116"/>
    </row>
    <row r="176" spans="1:13" s="960" customFormat="1" ht="15.75">
      <c r="A176" s="1058">
        <v>1</v>
      </c>
      <c r="B176" s="1059" t="s">
        <v>70</v>
      </c>
      <c r="C176" s="1059" t="s">
        <v>71</v>
      </c>
      <c r="D176" s="1059" t="s">
        <v>72</v>
      </c>
      <c r="E176" s="961" t="s">
        <v>73</v>
      </c>
      <c r="F176" s="1029" t="s">
        <v>212</v>
      </c>
      <c r="G176" s="961">
        <v>156</v>
      </c>
      <c r="H176" s="961"/>
      <c r="I176" s="961"/>
      <c r="J176" s="974"/>
      <c r="K176" s="961">
        <v>156</v>
      </c>
      <c r="L176" s="1025" t="s">
        <v>67</v>
      </c>
      <c r="M176" s="961" t="s">
        <v>78</v>
      </c>
    </row>
    <row r="177" spans="1:13" s="960" customFormat="1" ht="15.75">
      <c r="A177" s="1061"/>
      <c r="B177" s="1062"/>
      <c r="C177" s="1062"/>
      <c r="D177" s="1062"/>
      <c r="E177" s="961" t="s">
        <v>73</v>
      </c>
      <c r="F177" s="1029" t="s">
        <v>212</v>
      </c>
      <c r="G177" s="961">
        <v>6</v>
      </c>
      <c r="H177" s="961"/>
      <c r="I177" s="961"/>
      <c r="J177" s="974"/>
      <c r="K177" s="961">
        <v>6</v>
      </c>
      <c r="L177" s="1025" t="s">
        <v>67</v>
      </c>
      <c r="M177" s="997" t="s">
        <v>413</v>
      </c>
    </row>
    <row r="178" spans="1:13" s="960" customFormat="1" ht="15.75">
      <c r="A178" s="1058">
        <v>2</v>
      </c>
      <c r="B178" s="1059" t="s">
        <v>75</v>
      </c>
      <c r="C178" s="1059" t="s">
        <v>223</v>
      </c>
      <c r="D178" s="1028" t="s">
        <v>66</v>
      </c>
      <c r="E178" s="961" t="s">
        <v>77</v>
      </c>
      <c r="F178" s="1029" t="s">
        <v>225</v>
      </c>
      <c r="G178" s="961">
        <v>29</v>
      </c>
      <c r="H178" s="961"/>
      <c r="I178" s="961"/>
      <c r="J178" s="974"/>
      <c r="K178" s="961">
        <v>29</v>
      </c>
      <c r="L178" s="1025" t="s">
        <v>67</v>
      </c>
      <c r="M178" s="961" t="s">
        <v>78</v>
      </c>
    </row>
    <row r="179" spans="1:13" s="960" customFormat="1" ht="15.75">
      <c r="A179" s="1061"/>
      <c r="B179" s="1062"/>
      <c r="C179" s="1062"/>
      <c r="D179" s="1028" t="s">
        <v>66</v>
      </c>
      <c r="E179" s="961" t="s">
        <v>77</v>
      </c>
      <c r="F179" s="1029" t="s">
        <v>225</v>
      </c>
      <c r="G179" s="961">
        <v>5</v>
      </c>
      <c r="H179" s="961"/>
      <c r="I179" s="961"/>
      <c r="J179" s="974"/>
      <c r="K179" s="961">
        <v>5</v>
      </c>
      <c r="L179" s="1025" t="s">
        <v>67</v>
      </c>
      <c r="M179" s="997" t="s">
        <v>413</v>
      </c>
    </row>
    <row r="180" spans="1:13" s="960" customFormat="1" ht="15.75">
      <c r="A180" s="968">
        <v>3</v>
      </c>
      <c r="B180" s="1045" t="s">
        <v>79</v>
      </c>
      <c r="C180" s="1028" t="s">
        <v>76</v>
      </c>
      <c r="D180" s="1028" t="s">
        <v>72</v>
      </c>
      <c r="E180" s="961" t="s">
        <v>80</v>
      </c>
      <c r="F180" s="1029" t="s">
        <v>226</v>
      </c>
      <c r="G180" s="961">
        <v>125</v>
      </c>
      <c r="H180" s="961"/>
      <c r="I180" s="961"/>
      <c r="J180" s="974"/>
      <c r="K180" s="961">
        <v>125</v>
      </c>
      <c r="L180" s="1025" t="s">
        <v>67</v>
      </c>
      <c r="M180" s="961" t="s">
        <v>74</v>
      </c>
    </row>
    <row r="181" spans="1:13" s="960" customFormat="1" ht="15.75">
      <c r="A181" s="968">
        <v>4</v>
      </c>
      <c r="B181" s="1045" t="s">
        <v>81</v>
      </c>
      <c r="C181" s="1028" t="s">
        <v>76</v>
      </c>
      <c r="D181" s="1028" t="s">
        <v>72</v>
      </c>
      <c r="E181" s="961" t="s">
        <v>80</v>
      </c>
      <c r="F181" s="1029" t="s">
        <v>226</v>
      </c>
      <c r="G181" s="961">
        <v>100</v>
      </c>
      <c r="H181" s="961"/>
      <c r="I181" s="961"/>
      <c r="J181" s="974"/>
      <c r="K181" s="961">
        <v>100</v>
      </c>
      <c r="L181" s="1025" t="s">
        <v>67</v>
      </c>
      <c r="M181" s="961" t="s">
        <v>74</v>
      </c>
    </row>
    <row r="182" spans="1:13" s="960" customFormat="1" ht="15.75">
      <c r="A182" s="968">
        <v>5</v>
      </c>
      <c r="B182" s="1045" t="s">
        <v>82</v>
      </c>
      <c r="C182" s="1028" t="s">
        <v>71</v>
      </c>
      <c r="D182" s="1082" t="s">
        <v>83</v>
      </c>
      <c r="E182" s="961" t="s">
        <v>80</v>
      </c>
      <c r="F182" s="1029" t="s">
        <v>181</v>
      </c>
      <c r="G182" s="961">
        <v>26</v>
      </c>
      <c r="H182" s="961"/>
      <c r="I182" s="961"/>
      <c r="J182" s="974"/>
      <c r="K182" s="961">
        <v>26</v>
      </c>
      <c r="L182" s="1025" t="s">
        <v>67</v>
      </c>
      <c r="M182" s="961" t="s">
        <v>78</v>
      </c>
    </row>
    <row r="183" spans="1:13" s="960" customFormat="1" ht="15.75">
      <c r="A183" s="1039">
        <v>6</v>
      </c>
      <c r="B183" s="1059" t="s">
        <v>95</v>
      </c>
      <c r="C183" s="1040" t="s">
        <v>96</v>
      </c>
      <c r="D183" s="1059" t="s">
        <v>66</v>
      </c>
      <c r="E183" s="961" t="s">
        <v>97</v>
      </c>
      <c r="F183" s="1029" t="s">
        <v>227</v>
      </c>
      <c r="G183" s="997">
        <v>60</v>
      </c>
      <c r="H183" s="997"/>
      <c r="I183" s="997"/>
      <c r="K183" s="997">
        <v>60</v>
      </c>
      <c r="L183" s="1025" t="s">
        <v>67</v>
      </c>
      <c r="M183" s="961" t="s">
        <v>78</v>
      </c>
    </row>
    <row r="184" spans="1:13" s="960" customFormat="1" ht="15.75">
      <c r="A184" s="1043"/>
      <c r="B184" s="1062"/>
      <c r="C184" s="1077"/>
      <c r="D184" s="1062"/>
      <c r="E184" s="961" t="s">
        <v>97</v>
      </c>
      <c r="F184" s="1029" t="s">
        <v>227</v>
      </c>
      <c r="G184" s="997">
        <v>3</v>
      </c>
      <c r="H184" s="997"/>
      <c r="I184" s="997"/>
      <c r="J184" s="974"/>
      <c r="K184" s="997">
        <v>3</v>
      </c>
      <c r="L184" s="1025" t="s">
        <v>67</v>
      </c>
      <c r="M184" s="997" t="s">
        <v>413</v>
      </c>
    </row>
    <row r="185" spans="1:13" s="960" customFormat="1" ht="15.75">
      <c r="A185" s="1039">
        <v>7</v>
      </c>
      <c r="B185" s="1059" t="s">
        <v>99</v>
      </c>
      <c r="C185" s="1040" t="s">
        <v>96</v>
      </c>
      <c r="D185" s="1028" t="s">
        <v>66</v>
      </c>
      <c r="E185" s="961" t="s">
        <v>80</v>
      </c>
      <c r="F185" s="997" t="s">
        <v>227</v>
      </c>
      <c r="G185" s="997">
        <v>3</v>
      </c>
      <c r="H185" s="997"/>
      <c r="I185" s="997"/>
      <c r="J185" s="974"/>
      <c r="K185" s="997">
        <v>3</v>
      </c>
      <c r="L185" s="1025" t="s">
        <v>67</v>
      </c>
      <c r="M185" s="997" t="s">
        <v>413</v>
      </c>
    </row>
    <row r="186" spans="1:13" s="960" customFormat="1" ht="15.75">
      <c r="A186" s="1043"/>
      <c r="B186" s="1062"/>
      <c r="C186" s="1077"/>
      <c r="D186" s="1028" t="s">
        <v>66</v>
      </c>
      <c r="E186" s="961" t="s">
        <v>80</v>
      </c>
      <c r="F186" s="997" t="s">
        <v>227</v>
      </c>
      <c r="G186" s="997">
        <v>60</v>
      </c>
      <c r="H186" s="997"/>
      <c r="I186" s="997"/>
      <c r="J186" s="974"/>
      <c r="K186" s="997">
        <v>60</v>
      </c>
      <c r="L186" s="1025" t="s">
        <v>67</v>
      </c>
      <c r="M186" s="961" t="s">
        <v>78</v>
      </c>
    </row>
    <row r="187" spans="1:13" s="960" customFormat="1" ht="15.75">
      <c r="A187" s="1039">
        <v>8</v>
      </c>
      <c r="B187" s="1059" t="s">
        <v>100</v>
      </c>
      <c r="C187" s="1058" t="s">
        <v>76</v>
      </c>
      <c r="D187" s="1028" t="s">
        <v>72</v>
      </c>
      <c r="E187" s="997" t="s">
        <v>101</v>
      </c>
      <c r="F187" s="997" t="s">
        <v>226</v>
      </c>
      <c r="G187" s="997">
        <v>56</v>
      </c>
      <c r="H187" s="997"/>
      <c r="I187" s="997"/>
      <c r="J187" s="974"/>
      <c r="K187" s="997">
        <v>56</v>
      </c>
      <c r="L187" s="1025" t="s">
        <v>67</v>
      </c>
      <c r="M187" s="961" t="s">
        <v>78</v>
      </c>
    </row>
    <row r="188" spans="1:13" s="960" customFormat="1" ht="15.75">
      <c r="A188" s="1043"/>
      <c r="B188" s="1062"/>
      <c r="C188" s="1061"/>
      <c r="D188" s="1028" t="s">
        <v>72</v>
      </c>
      <c r="E188" s="997" t="s">
        <v>101</v>
      </c>
      <c r="F188" s="997" t="s">
        <v>226</v>
      </c>
      <c r="G188" s="997">
        <v>69</v>
      </c>
      <c r="H188" s="997"/>
      <c r="I188" s="997"/>
      <c r="J188" s="974"/>
      <c r="K188" s="997">
        <v>69</v>
      </c>
      <c r="L188" s="1025" t="s">
        <v>67</v>
      </c>
      <c r="M188" s="997" t="s">
        <v>413</v>
      </c>
    </row>
    <row r="189" spans="1:13" s="960" customFormat="1" ht="15.75">
      <c r="A189" s="968">
        <v>9</v>
      </c>
      <c r="B189" s="1045" t="s">
        <v>102</v>
      </c>
      <c r="C189" s="1028" t="s">
        <v>76</v>
      </c>
      <c r="D189" s="1028" t="s">
        <v>72</v>
      </c>
      <c r="E189" s="997" t="s">
        <v>101</v>
      </c>
      <c r="F189" s="997" t="s">
        <v>226</v>
      </c>
      <c r="G189" s="961">
        <v>100</v>
      </c>
      <c r="H189" s="961"/>
      <c r="I189" s="961"/>
      <c r="J189" s="974"/>
      <c r="K189" s="961">
        <v>100</v>
      </c>
      <c r="L189" s="1025" t="s">
        <v>67</v>
      </c>
      <c r="M189" s="961" t="s">
        <v>74</v>
      </c>
    </row>
    <row r="190" spans="1:13" s="960" customFormat="1" ht="15.75">
      <c r="A190" s="968">
        <v>10</v>
      </c>
      <c r="B190" s="1045" t="s">
        <v>103</v>
      </c>
      <c r="C190" s="1048" t="s">
        <v>96</v>
      </c>
      <c r="D190" s="1028" t="s">
        <v>72</v>
      </c>
      <c r="E190" s="961" t="s">
        <v>104</v>
      </c>
      <c r="F190" s="1029" t="s">
        <v>227</v>
      </c>
      <c r="G190" s="961">
        <v>220</v>
      </c>
      <c r="H190" s="961"/>
      <c r="I190" s="961"/>
      <c r="J190" s="974"/>
      <c r="K190" s="961">
        <v>220</v>
      </c>
      <c r="L190" s="1025" t="s">
        <v>67</v>
      </c>
      <c r="M190" s="961" t="s">
        <v>74</v>
      </c>
    </row>
    <row r="191" spans="1:13" s="960" customFormat="1" ht="15.75">
      <c r="A191" s="968">
        <v>11</v>
      </c>
      <c r="B191" s="1045" t="s">
        <v>105</v>
      </c>
      <c r="C191" s="1028" t="s">
        <v>106</v>
      </c>
      <c r="D191" s="1028" t="s">
        <v>72</v>
      </c>
      <c r="E191" s="997" t="s">
        <v>101</v>
      </c>
      <c r="F191" s="1029" t="s">
        <v>226</v>
      </c>
      <c r="G191" s="961">
        <v>80</v>
      </c>
      <c r="H191" s="961"/>
      <c r="I191" s="961"/>
      <c r="J191" s="974"/>
      <c r="K191" s="961">
        <v>80</v>
      </c>
      <c r="L191" s="1025" t="s">
        <v>67</v>
      </c>
      <c r="M191" s="961" t="s">
        <v>74</v>
      </c>
    </row>
    <row r="192" spans="1:13" s="960" customFormat="1" ht="15.75">
      <c r="A192" s="968">
        <v>12</v>
      </c>
      <c r="B192" s="1045" t="s">
        <v>107</v>
      </c>
      <c r="C192" s="1028" t="s">
        <v>106</v>
      </c>
      <c r="D192" s="1028" t="s">
        <v>72</v>
      </c>
      <c r="E192" s="997" t="s">
        <v>108</v>
      </c>
      <c r="F192" s="1029" t="s">
        <v>199</v>
      </c>
      <c r="G192" s="961">
        <v>50</v>
      </c>
      <c r="H192" s="961"/>
      <c r="I192" s="961"/>
      <c r="J192" s="974"/>
      <c r="K192" s="961">
        <v>50</v>
      </c>
      <c r="L192" s="1025" t="s">
        <v>67</v>
      </c>
      <c r="M192" s="961" t="s">
        <v>74</v>
      </c>
    </row>
    <row r="193" spans="1:13" s="960" customFormat="1" ht="15.75">
      <c r="A193" s="1058">
        <v>13</v>
      </c>
      <c r="B193" s="1059" t="s">
        <v>109</v>
      </c>
      <c r="C193" s="1059" t="s">
        <v>96</v>
      </c>
      <c r="D193" s="1028" t="s">
        <v>72</v>
      </c>
      <c r="E193" s="997" t="s">
        <v>108</v>
      </c>
      <c r="F193" s="1029" t="s">
        <v>228</v>
      </c>
      <c r="G193" s="961">
        <v>10</v>
      </c>
      <c r="H193" s="961"/>
      <c r="I193" s="961"/>
      <c r="J193" s="974"/>
      <c r="K193" s="961">
        <v>10</v>
      </c>
      <c r="L193" s="1025" t="s">
        <v>67</v>
      </c>
      <c r="M193" s="997" t="s">
        <v>413</v>
      </c>
    </row>
    <row r="194" spans="1:13" s="960" customFormat="1" ht="15.75">
      <c r="A194" s="1061"/>
      <c r="B194" s="1062"/>
      <c r="C194" s="1062"/>
      <c r="D194" s="1028" t="s">
        <v>72</v>
      </c>
      <c r="E194" s="997" t="s">
        <v>108</v>
      </c>
      <c r="F194" s="1029" t="s">
        <v>228</v>
      </c>
      <c r="G194" s="961">
        <v>76</v>
      </c>
      <c r="H194" s="961"/>
      <c r="I194" s="961"/>
      <c r="J194" s="974"/>
      <c r="K194" s="961">
        <v>76</v>
      </c>
      <c r="L194" s="1025" t="s">
        <v>67</v>
      </c>
      <c r="M194" s="961" t="s">
        <v>78</v>
      </c>
    </row>
    <row r="195" spans="1:13" s="960" customFormat="1" ht="15.75">
      <c r="A195" s="968">
        <v>14</v>
      </c>
      <c r="B195" s="1045" t="s">
        <v>110</v>
      </c>
      <c r="C195" s="1028" t="s">
        <v>106</v>
      </c>
      <c r="D195" s="1028" t="s">
        <v>72</v>
      </c>
      <c r="E195" s="997" t="s">
        <v>108</v>
      </c>
      <c r="F195" s="1029" t="s">
        <v>193</v>
      </c>
      <c r="G195" s="961">
        <v>50</v>
      </c>
      <c r="H195" s="961"/>
      <c r="I195" s="961"/>
      <c r="K195" s="961">
        <v>50</v>
      </c>
      <c r="L195" s="1025" t="s">
        <v>67</v>
      </c>
      <c r="M195" s="961" t="s">
        <v>74</v>
      </c>
    </row>
    <row r="196" spans="1:13" s="960" customFormat="1" ht="15.75">
      <c r="A196" s="1117">
        <v>15</v>
      </c>
      <c r="B196" s="1047" t="s">
        <v>205</v>
      </c>
      <c r="C196" s="1028" t="s">
        <v>106</v>
      </c>
      <c r="D196" s="1028" t="s">
        <v>72</v>
      </c>
      <c r="E196" s="997" t="s">
        <v>206</v>
      </c>
      <c r="F196" s="1029" t="s">
        <v>207</v>
      </c>
      <c r="G196" s="961">
        <v>40</v>
      </c>
      <c r="H196" s="961"/>
      <c r="I196" s="961"/>
      <c r="J196" s="974"/>
      <c r="K196" s="961">
        <v>40</v>
      </c>
      <c r="L196" s="1118" t="s">
        <v>67</v>
      </c>
      <c r="M196" s="961" t="s">
        <v>78</v>
      </c>
    </row>
    <row r="197" spans="1:13" s="960" customFormat="1" ht="15.75">
      <c r="A197" s="1117"/>
      <c r="B197" s="1047"/>
      <c r="C197" s="1028" t="s">
        <v>106</v>
      </c>
      <c r="D197" s="1028" t="s">
        <v>72</v>
      </c>
      <c r="E197" s="997" t="s">
        <v>206</v>
      </c>
      <c r="F197" s="1029" t="s">
        <v>207</v>
      </c>
      <c r="G197" s="961">
        <v>10</v>
      </c>
      <c r="H197" s="961"/>
      <c r="I197" s="961"/>
      <c r="J197" s="974"/>
      <c r="K197" s="961">
        <v>10</v>
      </c>
      <c r="L197" s="1118" t="s">
        <v>67</v>
      </c>
      <c r="M197" s="997" t="s">
        <v>413</v>
      </c>
    </row>
    <row r="198" spans="1:13" s="960" customFormat="1" ht="15.75">
      <c r="A198" s="968">
        <v>16</v>
      </c>
      <c r="B198" s="1045" t="s">
        <v>208</v>
      </c>
      <c r="C198" s="1045" t="s">
        <v>71</v>
      </c>
      <c r="D198" s="1028" t="s">
        <v>72</v>
      </c>
      <c r="E198" s="997" t="s">
        <v>209</v>
      </c>
      <c r="F198" s="1029" t="s">
        <v>293</v>
      </c>
      <c r="G198" s="961">
        <v>100</v>
      </c>
      <c r="H198" s="961"/>
      <c r="I198" s="961"/>
      <c r="J198" s="974"/>
      <c r="K198" s="961">
        <v>100</v>
      </c>
      <c r="L198" s="1118" t="s">
        <v>67</v>
      </c>
      <c r="M198" s="961" t="s">
        <v>78</v>
      </c>
    </row>
    <row r="199" spans="1:13" s="960" customFormat="1" ht="15.75">
      <c r="A199" s="968">
        <v>17</v>
      </c>
      <c r="B199" s="1045" t="s">
        <v>210</v>
      </c>
      <c r="C199" s="1045" t="s">
        <v>211</v>
      </c>
      <c r="D199" s="1028" t="s">
        <v>72</v>
      </c>
      <c r="E199" s="997" t="s">
        <v>212</v>
      </c>
      <c r="F199" s="1029" t="s">
        <v>273</v>
      </c>
      <c r="G199" s="961">
        <v>59</v>
      </c>
      <c r="H199" s="961"/>
      <c r="I199" s="961"/>
      <c r="J199" s="974"/>
      <c r="K199" s="961">
        <v>59</v>
      </c>
      <c r="L199" s="1118" t="s">
        <v>67</v>
      </c>
      <c r="M199" s="961" t="s">
        <v>74</v>
      </c>
    </row>
    <row r="200" spans="1:13" s="960" customFormat="1" ht="15.75">
      <c r="A200" s="968">
        <v>18</v>
      </c>
      <c r="B200" s="1045" t="s">
        <v>213</v>
      </c>
      <c r="C200" s="1045" t="s">
        <v>211</v>
      </c>
      <c r="D200" s="1028" t="s">
        <v>66</v>
      </c>
      <c r="E200" s="997" t="s">
        <v>212</v>
      </c>
      <c r="F200" s="1029" t="s">
        <v>273</v>
      </c>
      <c r="G200" s="961">
        <v>2</v>
      </c>
      <c r="H200" s="961">
        <v>2</v>
      </c>
      <c r="I200" s="961"/>
      <c r="J200" s="974"/>
      <c r="K200" s="961"/>
      <c r="L200" s="1118" t="s">
        <v>67</v>
      </c>
      <c r="M200" s="997" t="s">
        <v>413</v>
      </c>
    </row>
    <row r="201" spans="1:13" s="960" customFormat="1" ht="15.75">
      <c r="A201" s="968">
        <v>19</v>
      </c>
      <c r="B201" s="1045" t="s">
        <v>214</v>
      </c>
      <c r="C201" s="1045" t="s">
        <v>215</v>
      </c>
      <c r="D201" s="1028" t="s">
        <v>72</v>
      </c>
      <c r="E201" s="997" t="s">
        <v>216</v>
      </c>
      <c r="F201" s="1029" t="s">
        <v>341</v>
      </c>
      <c r="G201" s="961">
        <v>28</v>
      </c>
      <c r="H201" s="961"/>
      <c r="I201" s="961"/>
      <c r="J201" s="974"/>
      <c r="K201" s="961">
        <v>28</v>
      </c>
      <c r="L201" s="1118" t="s">
        <v>67</v>
      </c>
      <c r="M201" s="961" t="s">
        <v>78</v>
      </c>
    </row>
    <row r="202" spans="1:13" s="960" customFormat="1" ht="15.75">
      <c r="A202" s="968">
        <v>20</v>
      </c>
      <c r="B202" s="1045" t="s">
        <v>217</v>
      </c>
      <c r="C202" s="1045" t="s">
        <v>71</v>
      </c>
      <c r="D202" s="1028" t="s">
        <v>72</v>
      </c>
      <c r="E202" s="997" t="s">
        <v>216</v>
      </c>
      <c r="F202" s="1029" t="s">
        <v>559</v>
      </c>
      <c r="G202" s="961">
        <v>118</v>
      </c>
      <c r="H202" s="961"/>
      <c r="I202" s="961"/>
      <c r="J202" s="974"/>
      <c r="K202" s="961">
        <v>118</v>
      </c>
      <c r="L202" s="1118" t="s">
        <v>67</v>
      </c>
      <c r="M202" s="961" t="s">
        <v>78</v>
      </c>
    </row>
    <row r="203" spans="1:13" s="960" customFormat="1" ht="15.75">
      <c r="A203" s="1117">
        <v>21</v>
      </c>
      <c r="B203" s="1047" t="s">
        <v>218</v>
      </c>
      <c r="C203" s="1045" t="s">
        <v>76</v>
      </c>
      <c r="D203" s="1028" t="s">
        <v>72</v>
      </c>
      <c r="E203" s="997" t="s">
        <v>219</v>
      </c>
      <c r="F203" s="1029" t="s">
        <v>220</v>
      </c>
      <c r="G203" s="961">
        <v>74</v>
      </c>
      <c r="H203" s="961"/>
      <c r="I203" s="961"/>
      <c r="J203" s="974"/>
      <c r="K203" s="961">
        <v>74</v>
      </c>
      <c r="L203" s="1118" t="s">
        <v>67</v>
      </c>
      <c r="M203" s="961" t="s">
        <v>74</v>
      </c>
    </row>
    <row r="204" spans="1:13" s="960" customFormat="1" ht="15.75">
      <c r="A204" s="1117"/>
      <c r="B204" s="1047"/>
      <c r="C204" s="1045" t="s">
        <v>76</v>
      </c>
      <c r="D204" s="1028" t="s">
        <v>72</v>
      </c>
      <c r="E204" s="997" t="s">
        <v>219</v>
      </c>
      <c r="F204" s="1029" t="s">
        <v>220</v>
      </c>
      <c r="G204" s="961">
        <v>16</v>
      </c>
      <c r="H204" s="961"/>
      <c r="I204" s="961"/>
      <c r="J204" s="974"/>
      <c r="K204" s="961">
        <v>16</v>
      </c>
      <c r="L204" s="1118" t="s">
        <v>67</v>
      </c>
      <c r="M204" s="997" t="s">
        <v>413</v>
      </c>
    </row>
    <row r="205" spans="1:13" s="960" customFormat="1" ht="15.75">
      <c r="A205" s="1117">
        <v>22</v>
      </c>
      <c r="B205" s="1047" t="s">
        <v>221</v>
      </c>
      <c r="C205" s="1045" t="s">
        <v>76</v>
      </c>
      <c r="D205" s="1028" t="s">
        <v>72</v>
      </c>
      <c r="E205" s="997" t="s">
        <v>219</v>
      </c>
      <c r="F205" s="1029" t="s">
        <v>220</v>
      </c>
      <c r="G205" s="961">
        <v>100</v>
      </c>
      <c r="H205" s="961"/>
      <c r="I205" s="961"/>
      <c r="J205" s="974"/>
      <c r="K205" s="961">
        <v>100</v>
      </c>
      <c r="L205" s="1118" t="s">
        <v>67</v>
      </c>
      <c r="M205" s="961" t="s">
        <v>74</v>
      </c>
    </row>
    <row r="206" spans="1:13" s="960" customFormat="1" ht="15.75">
      <c r="A206" s="1117"/>
      <c r="B206" s="1047"/>
      <c r="C206" s="1045" t="s">
        <v>76</v>
      </c>
      <c r="D206" s="1028" t="s">
        <v>72</v>
      </c>
      <c r="E206" s="997" t="s">
        <v>219</v>
      </c>
      <c r="F206" s="1029" t="s">
        <v>220</v>
      </c>
      <c r="G206" s="961">
        <v>20</v>
      </c>
      <c r="H206" s="961"/>
      <c r="I206" s="961"/>
      <c r="J206" s="974"/>
      <c r="K206" s="961">
        <v>20</v>
      </c>
      <c r="L206" s="1118" t="s">
        <v>67</v>
      </c>
      <c r="M206" s="997" t="s">
        <v>413</v>
      </c>
    </row>
    <row r="207" spans="1:13" s="960" customFormat="1" ht="15.75">
      <c r="A207" s="968">
        <v>23</v>
      </c>
      <c r="B207" s="1045" t="s">
        <v>222</v>
      </c>
      <c r="C207" s="1045" t="s">
        <v>223</v>
      </c>
      <c r="D207" s="1028" t="s">
        <v>66</v>
      </c>
      <c r="E207" s="997" t="s">
        <v>224</v>
      </c>
      <c r="F207" s="1029" t="s">
        <v>538</v>
      </c>
      <c r="G207" s="961">
        <v>33</v>
      </c>
      <c r="H207" s="961">
        <v>33</v>
      </c>
      <c r="I207" s="961"/>
      <c r="K207" s="961"/>
      <c r="L207" s="1118" t="s">
        <v>67</v>
      </c>
      <c r="M207" s="997" t="s">
        <v>413</v>
      </c>
    </row>
    <row r="208" spans="1:13" s="960" customFormat="1" ht="15.75">
      <c r="A208" s="968">
        <v>24</v>
      </c>
      <c r="B208" s="1045" t="s">
        <v>279</v>
      </c>
      <c r="C208" s="1045" t="s">
        <v>280</v>
      </c>
      <c r="D208" s="1028" t="s">
        <v>66</v>
      </c>
      <c r="E208" s="997" t="s">
        <v>281</v>
      </c>
      <c r="F208" s="1029" t="s">
        <v>542</v>
      </c>
      <c r="G208" s="961">
        <v>51</v>
      </c>
      <c r="H208" s="961"/>
      <c r="I208" s="961"/>
      <c r="J208" s="974"/>
      <c r="K208" s="961">
        <v>51</v>
      </c>
      <c r="L208" s="1118" t="s">
        <v>67</v>
      </c>
      <c r="M208" s="961" t="s">
        <v>78</v>
      </c>
    </row>
    <row r="209" spans="1:13" s="960" customFormat="1" ht="15.75">
      <c r="A209" s="968">
        <v>25</v>
      </c>
      <c r="B209" s="1045" t="s">
        <v>282</v>
      </c>
      <c r="C209" s="1045" t="s">
        <v>283</v>
      </c>
      <c r="D209" s="1028" t="s">
        <v>66</v>
      </c>
      <c r="E209" s="997" t="s">
        <v>281</v>
      </c>
      <c r="F209" s="1029" t="s">
        <v>560</v>
      </c>
      <c r="G209" s="961">
        <v>1</v>
      </c>
      <c r="H209" s="961">
        <v>1</v>
      </c>
      <c r="I209" s="961"/>
      <c r="J209" s="974"/>
      <c r="K209" s="961"/>
      <c r="L209" s="1118" t="s">
        <v>67</v>
      </c>
      <c r="M209" s="997" t="s">
        <v>413</v>
      </c>
    </row>
    <row r="210" spans="1:13" s="960" customFormat="1" ht="15.75">
      <c r="A210" s="968">
        <v>26</v>
      </c>
      <c r="B210" s="1045" t="s">
        <v>284</v>
      </c>
      <c r="C210" s="1045" t="s">
        <v>283</v>
      </c>
      <c r="D210" s="1028" t="s">
        <v>66</v>
      </c>
      <c r="E210" s="997" t="s">
        <v>281</v>
      </c>
      <c r="F210" s="1029" t="str">
        <f>F209</f>
        <v>16.05.2019 г</v>
      </c>
      <c r="G210" s="961">
        <v>1</v>
      </c>
      <c r="H210" s="961">
        <v>1</v>
      </c>
      <c r="I210" s="961"/>
      <c r="J210" s="974"/>
      <c r="K210" s="961"/>
      <c r="L210" s="1118" t="s">
        <v>67</v>
      </c>
      <c r="M210" s="997" t="s">
        <v>413</v>
      </c>
    </row>
    <row r="211" spans="1:13" s="960" customFormat="1" ht="15.75">
      <c r="A211" s="968">
        <v>27</v>
      </c>
      <c r="B211" s="1045" t="s">
        <v>285</v>
      </c>
      <c r="C211" s="1045" t="s">
        <v>211</v>
      </c>
      <c r="D211" s="1028" t="s">
        <v>72</v>
      </c>
      <c r="E211" s="997" t="s">
        <v>286</v>
      </c>
      <c r="F211" s="1029" t="s">
        <v>341</v>
      </c>
      <c r="G211" s="961">
        <v>75</v>
      </c>
      <c r="H211" s="961"/>
      <c r="I211" s="961"/>
      <c r="J211" s="974"/>
      <c r="K211" s="961">
        <v>75</v>
      </c>
      <c r="L211" s="1118" t="s">
        <v>67</v>
      </c>
      <c r="M211" s="961" t="s">
        <v>78</v>
      </c>
    </row>
    <row r="212" spans="1:13" s="960" customFormat="1" ht="15.75">
      <c r="A212" s="968">
        <v>28</v>
      </c>
      <c r="B212" s="1045" t="s">
        <v>287</v>
      </c>
      <c r="C212" s="1045" t="s">
        <v>96</v>
      </c>
      <c r="D212" s="1028" t="s">
        <v>66</v>
      </c>
      <c r="E212" s="997" t="s">
        <v>288</v>
      </c>
      <c r="F212" s="1029" t="s">
        <v>538</v>
      </c>
      <c r="G212" s="961">
        <v>103</v>
      </c>
      <c r="H212" s="961"/>
      <c r="I212" s="961"/>
      <c r="J212" s="974"/>
      <c r="K212" s="961">
        <v>103</v>
      </c>
      <c r="L212" s="1118" t="s">
        <v>67</v>
      </c>
      <c r="M212" s="961" t="s">
        <v>78</v>
      </c>
    </row>
    <row r="213" spans="1:13" s="960" customFormat="1" ht="15.75">
      <c r="A213" s="968">
        <v>29</v>
      </c>
      <c r="B213" s="1045" t="s">
        <v>289</v>
      </c>
      <c r="C213" s="1045" t="s">
        <v>211</v>
      </c>
      <c r="D213" s="1028" t="s">
        <v>72</v>
      </c>
      <c r="E213" s="997" t="s">
        <v>290</v>
      </c>
      <c r="F213" s="1029" t="s">
        <v>341</v>
      </c>
      <c r="G213" s="961">
        <v>50</v>
      </c>
      <c r="H213" s="961"/>
      <c r="I213" s="961"/>
      <c r="J213" s="974"/>
      <c r="K213" s="961">
        <v>50</v>
      </c>
      <c r="L213" s="1118" t="s">
        <v>67</v>
      </c>
      <c r="M213" s="961" t="s">
        <v>78</v>
      </c>
    </row>
    <row r="214" spans="1:13" s="960" customFormat="1" ht="15.75">
      <c r="A214" s="968">
        <v>30</v>
      </c>
      <c r="B214" s="1045" t="s">
        <v>291</v>
      </c>
      <c r="C214" s="1045" t="s">
        <v>76</v>
      </c>
      <c r="D214" s="1028" t="s">
        <v>72</v>
      </c>
      <c r="E214" s="997" t="s">
        <v>224</v>
      </c>
      <c r="F214" s="1029" t="s">
        <v>537</v>
      </c>
      <c r="G214" s="961">
        <v>60</v>
      </c>
      <c r="H214" s="961"/>
      <c r="I214" s="961"/>
      <c r="J214" s="974"/>
      <c r="K214" s="961">
        <v>60</v>
      </c>
      <c r="L214" s="1118" t="s">
        <v>67</v>
      </c>
      <c r="M214" s="961" t="s">
        <v>74</v>
      </c>
    </row>
    <row r="215" spans="1:13" s="960" customFormat="1" ht="15.75">
      <c r="A215" s="968">
        <v>31</v>
      </c>
      <c r="B215" s="1045" t="s">
        <v>292</v>
      </c>
      <c r="C215" s="1045" t="s">
        <v>96</v>
      </c>
      <c r="D215" s="1028" t="s">
        <v>72</v>
      </c>
      <c r="E215" s="997" t="s">
        <v>224</v>
      </c>
      <c r="F215" s="1029" t="s">
        <v>559</v>
      </c>
      <c r="G215" s="961">
        <v>52</v>
      </c>
      <c r="H215" s="961"/>
      <c r="I215" s="961"/>
      <c r="K215" s="961">
        <v>52</v>
      </c>
      <c r="L215" s="1118" t="s">
        <v>67</v>
      </c>
      <c r="M215" s="961" t="s">
        <v>78</v>
      </c>
    </row>
    <row r="216" spans="1:13" s="960" customFormat="1" ht="15.75">
      <c r="A216" s="1117">
        <v>32</v>
      </c>
      <c r="B216" s="1047" t="s">
        <v>353</v>
      </c>
      <c r="C216" s="1045" t="s">
        <v>354</v>
      </c>
      <c r="D216" s="1028" t="s">
        <v>72</v>
      </c>
      <c r="E216" s="997" t="s">
        <v>281</v>
      </c>
      <c r="F216" s="1029" t="s">
        <v>539</v>
      </c>
      <c r="G216" s="961">
        <v>69</v>
      </c>
      <c r="H216" s="961"/>
      <c r="I216" s="961"/>
      <c r="J216" s="974"/>
      <c r="K216" s="961">
        <v>69</v>
      </c>
      <c r="L216" s="1118" t="s">
        <v>67</v>
      </c>
      <c r="M216" s="961" t="s">
        <v>78</v>
      </c>
    </row>
    <row r="217" spans="1:13" s="960" customFormat="1" ht="15.75">
      <c r="A217" s="1117"/>
      <c r="B217" s="1047"/>
      <c r="C217" s="1045" t="s">
        <v>354</v>
      </c>
      <c r="D217" s="1028" t="s">
        <v>72</v>
      </c>
      <c r="E217" s="997" t="s">
        <v>355</v>
      </c>
      <c r="F217" s="1029" t="s">
        <v>539</v>
      </c>
      <c r="G217" s="961">
        <v>47</v>
      </c>
      <c r="H217" s="961"/>
      <c r="I217" s="961"/>
      <c r="J217" s="974"/>
      <c r="K217" s="961">
        <v>47</v>
      </c>
      <c r="L217" s="1118" t="s">
        <v>67</v>
      </c>
      <c r="M217" s="961" t="s">
        <v>78</v>
      </c>
    </row>
    <row r="218" spans="1:13" s="960" customFormat="1" ht="15.75">
      <c r="A218" s="968">
        <v>33</v>
      </c>
      <c r="B218" s="1045" t="s">
        <v>356</v>
      </c>
      <c r="C218" s="1045" t="s">
        <v>223</v>
      </c>
      <c r="D218" s="1028" t="s">
        <v>66</v>
      </c>
      <c r="E218" s="997" t="s">
        <v>357</v>
      </c>
      <c r="F218" s="1029" t="s">
        <v>560</v>
      </c>
      <c r="G218" s="961">
        <v>6</v>
      </c>
      <c r="H218" s="961">
        <v>6</v>
      </c>
      <c r="I218" s="961"/>
      <c r="J218" s="974"/>
      <c r="K218" s="961"/>
      <c r="L218" s="1118" t="s">
        <v>67</v>
      </c>
      <c r="M218" s="997" t="s">
        <v>413</v>
      </c>
    </row>
    <row r="219" spans="1:13" s="960" customFormat="1" ht="15.75">
      <c r="A219" s="968">
        <v>34</v>
      </c>
      <c r="B219" s="1045" t="s">
        <v>358</v>
      </c>
      <c r="C219" s="1045" t="s">
        <v>223</v>
      </c>
      <c r="D219" s="1028" t="s">
        <v>66</v>
      </c>
      <c r="E219" s="997" t="s">
        <v>359</v>
      </c>
      <c r="F219" s="1029" t="s">
        <v>560</v>
      </c>
      <c r="G219" s="961">
        <v>133</v>
      </c>
      <c r="H219" s="961"/>
      <c r="I219" s="961"/>
      <c r="J219" s="974"/>
      <c r="K219" s="961">
        <v>133</v>
      </c>
      <c r="L219" s="1118" t="s">
        <v>67</v>
      </c>
      <c r="M219" s="961" t="s">
        <v>78</v>
      </c>
    </row>
    <row r="220" spans="1:13" s="960" customFormat="1" ht="15.75">
      <c r="A220" s="968">
        <v>35</v>
      </c>
      <c r="B220" s="1045" t="s">
        <v>360</v>
      </c>
      <c r="C220" s="1045" t="s">
        <v>361</v>
      </c>
      <c r="D220" s="1028" t="s">
        <v>66</v>
      </c>
      <c r="E220" s="997" t="s">
        <v>359</v>
      </c>
      <c r="F220" s="1029" t="s">
        <v>537</v>
      </c>
      <c r="G220" s="961">
        <v>10</v>
      </c>
      <c r="H220" s="961">
        <v>10</v>
      </c>
      <c r="I220" s="961"/>
      <c r="J220" s="974"/>
      <c r="K220" s="961"/>
      <c r="L220" s="1118" t="s">
        <v>67</v>
      </c>
      <c r="M220" s="997" t="s">
        <v>413</v>
      </c>
    </row>
    <row r="221" spans="1:13" s="960" customFormat="1" ht="15.75">
      <c r="A221" s="792">
        <v>36</v>
      </c>
      <c r="B221" s="999" t="s">
        <v>362</v>
      </c>
      <c r="C221" s="999" t="s">
        <v>223</v>
      </c>
      <c r="D221" s="1088" t="s">
        <v>72</v>
      </c>
      <c r="E221" s="1000" t="s">
        <v>363</v>
      </c>
      <c r="F221" s="1033" t="s">
        <v>539</v>
      </c>
      <c r="G221" s="954">
        <v>49</v>
      </c>
      <c r="H221" s="954"/>
      <c r="I221" s="954"/>
      <c r="J221" s="974"/>
      <c r="K221" s="954">
        <v>49</v>
      </c>
      <c r="L221" s="1119" t="s">
        <v>67</v>
      </c>
      <c r="M221" s="954" t="s">
        <v>78</v>
      </c>
    </row>
    <row r="222" spans="1:13" s="960" customFormat="1" ht="15.75">
      <c r="A222" s="968">
        <v>37</v>
      </c>
      <c r="B222" s="1045" t="s">
        <v>379</v>
      </c>
      <c r="C222" s="1045" t="s">
        <v>76</v>
      </c>
      <c r="D222" s="1088" t="s">
        <v>72</v>
      </c>
      <c r="E222" s="997" t="s">
        <v>380</v>
      </c>
      <c r="F222" s="1029" t="s">
        <v>451</v>
      </c>
      <c r="G222" s="961">
        <v>37</v>
      </c>
      <c r="H222" s="961"/>
      <c r="I222" s="961"/>
      <c r="J222" s="974"/>
      <c r="K222" s="961">
        <v>37</v>
      </c>
      <c r="L222" s="1119" t="s">
        <v>67</v>
      </c>
      <c r="M222" s="954" t="s">
        <v>78</v>
      </c>
    </row>
    <row r="223" spans="1:13" s="960" customFormat="1" ht="15.75">
      <c r="A223" s="792">
        <v>38</v>
      </c>
      <c r="B223" s="999" t="s">
        <v>381</v>
      </c>
      <c r="C223" s="999" t="s">
        <v>76</v>
      </c>
      <c r="D223" s="1088" t="s">
        <v>72</v>
      </c>
      <c r="E223" s="1000" t="s">
        <v>380</v>
      </c>
      <c r="F223" s="1029" t="s">
        <v>451</v>
      </c>
      <c r="G223" s="954">
        <v>68</v>
      </c>
      <c r="H223" s="954"/>
      <c r="I223" s="954"/>
      <c r="K223" s="954">
        <v>68</v>
      </c>
      <c r="L223" s="1119" t="s">
        <v>67</v>
      </c>
      <c r="M223" s="954" t="s">
        <v>78</v>
      </c>
    </row>
    <row r="224" spans="1:13" s="960" customFormat="1" ht="15.75">
      <c r="A224" s="968">
        <v>39</v>
      </c>
      <c r="B224" s="1045" t="s">
        <v>543</v>
      </c>
      <c r="C224" s="1045" t="s">
        <v>354</v>
      </c>
      <c r="D224" s="1028" t="s">
        <v>72</v>
      </c>
      <c r="E224" s="961" t="s">
        <v>544</v>
      </c>
      <c r="F224" s="1029" t="s">
        <v>623</v>
      </c>
      <c r="G224" s="961">
        <v>59</v>
      </c>
      <c r="H224" s="961"/>
      <c r="I224" s="961"/>
      <c r="J224" s="974"/>
      <c r="K224" s="961">
        <v>59</v>
      </c>
      <c r="L224" s="1118" t="s">
        <v>67</v>
      </c>
      <c r="M224" s="961" t="s">
        <v>74</v>
      </c>
    </row>
    <row r="225" spans="1:13" s="960" customFormat="1" ht="15.75">
      <c r="A225" s="968">
        <v>40</v>
      </c>
      <c r="B225" s="1045" t="s">
        <v>545</v>
      </c>
      <c r="C225" s="1045" t="s">
        <v>215</v>
      </c>
      <c r="D225" s="1028" t="s">
        <v>66</v>
      </c>
      <c r="E225" s="1029" t="s">
        <v>434</v>
      </c>
      <c r="F225" s="967" t="s">
        <v>634</v>
      </c>
      <c r="G225" s="961">
        <v>35</v>
      </c>
      <c r="H225" s="961"/>
      <c r="I225" s="961"/>
      <c r="J225" s="974"/>
      <c r="K225" s="961">
        <v>35</v>
      </c>
      <c r="L225" s="1118" t="s">
        <v>67</v>
      </c>
      <c r="M225" s="954" t="s">
        <v>78</v>
      </c>
    </row>
    <row r="226" spans="1:13" s="960" customFormat="1" ht="15.75">
      <c r="A226" s="968">
        <v>41</v>
      </c>
      <c r="B226" s="999" t="s">
        <v>213</v>
      </c>
      <c r="C226" s="999" t="s">
        <v>211</v>
      </c>
      <c r="D226" s="1088" t="s">
        <v>72</v>
      </c>
      <c r="E226" s="1029" t="s">
        <v>546</v>
      </c>
      <c r="F226" s="1120" t="s">
        <v>709</v>
      </c>
      <c r="G226" s="954">
        <v>45</v>
      </c>
      <c r="H226" s="954"/>
      <c r="I226" s="961"/>
      <c r="J226" s="974"/>
      <c r="K226" s="954">
        <v>45</v>
      </c>
      <c r="L226" s="1119" t="s">
        <v>67</v>
      </c>
      <c r="M226" s="954" t="s">
        <v>78</v>
      </c>
    </row>
    <row r="227" spans="1:13" s="960" customFormat="1" ht="15.75">
      <c r="A227" s="968">
        <v>42</v>
      </c>
      <c r="B227" s="1045" t="s">
        <v>547</v>
      </c>
      <c r="C227" s="1045" t="s">
        <v>548</v>
      </c>
      <c r="D227" s="1088" t="s">
        <v>72</v>
      </c>
      <c r="E227" s="961" t="s">
        <v>537</v>
      </c>
      <c r="F227" s="1029" t="s">
        <v>765</v>
      </c>
      <c r="G227" s="961">
        <v>37</v>
      </c>
      <c r="H227" s="961"/>
      <c r="I227" s="961"/>
      <c r="J227" s="974"/>
      <c r="K227" s="961">
        <v>37</v>
      </c>
      <c r="L227" s="1119" t="s">
        <v>67</v>
      </c>
      <c r="M227" s="961" t="s">
        <v>74</v>
      </c>
    </row>
    <row r="228" spans="1:13" s="960" customFormat="1" ht="15.75">
      <c r="A228" s="968">
        <v>43</v>
      </c>
      <c r="B228" s="1045" t="s">
        <v>549</v>
      </c>
      <c r="C228" s="1045" t="s">
        <v>71</v>
      </c>
      <c r="D228" s="1028" t="s">
        <v>66</v>
      </c>
      <c r="E228" s="1029" t="s">
        <v>489</v>
      </c>
      <c r="F228" s="1029" t="s">
        <v>766</v>
      </c>
      <c r="G228" s="961">
        <v>47</v>
      </c>
      <c r="H228" s="961"/>
      <c r="I228" s="961"/>
      <c r="J228" s="974"/>
      <c r="K228" s="961">
        <v>47</v>
      </c>
      <c r="L228" s="1118" t="s">
        <v>67</v>
      </c>
      <c r="M228" s="961" t="s">
        <v>74</v>
      </c>
    </row>
    <row r="229" spans="1:13" s="960" customFormat="1" ht="15.75">
      <c r="A229" s="968">
        <v>44</v>
      </c>
      <c r="B229" s="1045" t="s">
        <v>550</v>
      </c>
      <c r="C229" s="1045" t="s">
        <v>71</v>
      </c>
      <c r="D229" s="1028" t="s">
        <v>66</v>
      </c>
      <c r="E229" s="1029" t="s">
        <v>489</v>
      </c>
      <c r="F229" s="1029" t="s">
        <v>766</v>
      </c>
      <c r="G229" s="961">
        <v>31</v>
      </c>
      <c r="H229" s="961"/>
      <c r="I229" s="961"/>
      <c r="J229" s="974"/>
      <c r="K229" s="961">
        <v>31</v>
      </c>
      <c r="L229" s="1118" t="s">
        <v>67</v>
      </c>
      <c r="M229" s="961" t="s">
        <v>74</v>
      </c>
    </row>
    <row r="230" spans="1:13" s="960" customFormat="1" ht="15.75">
      <c r="A230" s="968">
        <v>45</v>
      </c>
      <c r="B230" s="1045" t="s">
        <v>551</v>
      </c>
      <c r="C230" s="1045" t="s">
        <v>76</v>
      </c>
      <c r="D230" s="1088" t="s">
        <v>72</v>
      </c>
      <c r="E230" s="1029" t="s">
        <v>552</v>
      </c>
      <c r="F230" s="1029" t="s">
        <v>716</v>
      </c>
      <c r="G230" s="961">
        <v>69</v>
      </c>
      <c r="H230" s="961"/>
      <c r="I230" s="961"/>
      <c r="J230" s="974"/>
      <c r="K230" s="961">
        <v>69</v>
      </c>
      <c r="L230" s="1118" t="s">
        <v>67</v>
      </c>
      <c r="M230" s="954" t="s">
        <v>78</v>
      </c>
    </row>
    <row r="231" spans="1:13" s="960" customFormat="1" ht="15.75">
      <c r="A231" s="968">
        <v>46</v>
      </c>
      <c r="B231" s="999" t="s">
        <v>362</v>
      </c>
      <c r="C231" s="999" t="s">
        <v>223</v>
      </c>
      <c r="D231" s="1088" t="s">
        <v>72</v>
      </c>
      <c r="E231" s="1029" t="s">
        <v>489</v>
      </c>
      <c r="F231" s="1029" t="s">
        <v>664</v>
      </c>
      <c r="G231" s="954">
        <v>2</v>
      </c>
      <c r="H231" s="954"/>
      <c r="I231" s="961"/>
      <c r="J231" s="974"/>
      <c r="K231" s="954">
        <v>2</v>
      </c>
      <c r="L231" s="1119" t="s">
        <v>67</v>
      </c>
      <c r="M231" s="954" t="s">
        <v>78</v>
      </c>
    </row>
    <row r="232" spans="1:13" s="960" customFormat="1" ht="15.75">
      <c r="A232" s="968">
        <v>47</v>
      </c>
      <c r="B232" s="1045" t="s">
        <v>553</v>
      </c>
      <c r="C232" s="1045" t="s">
        <v>71</v>
      </c>
      <c r="D232" s="1088" t="s">
        <v>72</v>
      </c>
      <c r="E232" s="1029" t="s">
        <v>554</v>
      </c>
      <c r="F232" s="1029" t="s">
        <v>767</v>
      </c>
      <c r="G232" s="961">
        <v>57</v>
      </c>
      <c r="H232" s="961"/>
      <c r="I232" s="961"/>
      <c r="J232" s="974"/>
      <c r="K232" s="961">
        <v>57</v>
      </c>
      <c r="L232" s="1119" t="s">
        <v>67</v>
      </c>
      <c r="M232" s="954" t="s">
        <v>78</v>
      </c>
    </row>
    <row r="233" spans="1:13" s="960" customFormat="1" ht="15.75">
      <c r="A233" s="968">
        <v>48</v>
      </c>
      <c r="B233" s="1045" t="s">
        <v>555</v>
      </c>
      <c r="C233" s="1045" t="s">
        <v>76</v>
      </c>
      <c r="D233" s="1028" t="s">
        <v>66</v>
      </c>
      <c r="E233" s="1029" t="s">
        <v>556</v>
      </c>
      <c r="F233" s="1029" t="s">
        <v>650</v>
      </c>
      <c r="G233" s="961">
        <v>5</v>
      </c>
      <c r="H233" s="961">
        <v>5</v>
      </c>
      <c r="I233" s="961"/>
      <c r="J233" s="974"/>
      <c r="K233" s="961"/>
      <c r="L233" s="1119" t="s">
        <v>67</v>
      </c>
      <c r="M233" s="961" t="s">
        <v>98</v>
      </c>
    </row>
    <row r="234" spans="1:13" s="960" customFormat="1" ht="15.75">
      <c r="A234" s="792">
        <v>49</v>
      </c>
      <c r="B234" s="999" t="s">
        <v>557</v>
      </c>
      <c r="C234" s="999" t="s">
        <v>76</v>
      </c>
      <c r="D234" s="1088" t="s">
        <v>72</v>
      </c>
      <c r="E234" s="954" t="s">
        <v>558</v>
      </c>
      <c r="F234" s="1029" t="s">
        <v>836</v>
      </c>
      <c r="G234" s="954">
        <v>65</v>
      </c>
      <c r="H234" s="954"/>
      <c r="I234" s="954"/>
      <c r="J234" s="1006"/>
      <c r="K234" s="954">
        <v>65</v>
      </c>
      <c r="L234" s="1119" t="s">
        <v>67</v>
      </c>
      <c r="M234" s="954" t="s">
        <v>78</v>
      </c>
    </row>
    <row r="235" spans="1:13" s="960" customFormat="1" ht="15.75">
      <c r="A235" s="968">
        <v>50</v>
      </c>
      <c r="B235" s="1045" t="s">
        <v>742</v>
      </c>
      <c r="C235" s="1045" t="s">
        <v>211</v>
      </c>
      <c r="D235" s="1028" t="s">
        <v>66</v>
      </c>
      <c r="E235" s="961" t="s">
        <v>743</v>
      </c>
      <c r="F235" s="1029" t="s">
        <v>744</v>
      </c>
      <c r="G235" s="961">
        <v>45</v>
      </c>
      <c r="H235" s="961"/>
      <c r="I235" s="961"/>
      <c r="J235" s="974"/>
      <c r="K235" s="961">
        <v>45</v>
      </c>
      <c r="L235" s="1119" t="s">
        <v>67</v>
      </c>
      <c r="M235" s="954" t="s">
        <v>78</v>
      </c>
    </row>
    <row r="236" spans="1:13" s="960" customFormat="1" ht="15.75">
      <c r="A236" s="968">
        <v>51</v>
      </c>
      <c r="B236" s="1045" t="s">
        <v>745</v>
      </c>
      <c r="C236" s="1045" t="s">
        <v>223</v>
      </c>
      <c r="D236" s="1088" t="s">
        <v>72</v>
      </c>
      <c r="E236" s="1029" t="s">
        <v>718</v>
      </c>
      <c r="F236" s="1029" t="s">
        <v>837</v>
      </c>
      <c r="G236" s="961">
        <v>100</v>
      </c>
      <c r="H236" s="961"/>
      <c r="I236" s="961"/>
      <c r="J236" s="974"/>
      <c r="K236" s="961">
        <v>100</v>
      </c>
      <c r="L236" s="1118" t="s">
        <v>67</v>
      </c>
      <c r="M236" s="954" t="s">
        <v>78</v>
      </c>
    </row>
    <row r="237" spans="1:13" s="960" customFormat="1" ht="15.75">
      <c r="A237" s="968">
        <v>52</v>
      </c>
      <c r="B237" s="1045" t="s">
        <v>75</v>
      </c>
      <c r="C237" s="1045" t="s">
        <v>223</v>
      </c>
      <c r="D237" s="1028" t="s">
        <v>66</v>
      </c>
      <c r="E237" s="1029" t="s">
        <v>746</v>
      </c>
      <c r="F237" s="1029" t="s">
        <v>747</v>
      </c>
      <c r="G237" s="961">
        <v>2</v>
      </c>
      <c r="H237" s="961">
        <v>2</v>
      </c>
      <c r="I237" s="961"/>
      <c r="J237" s="974"/>
      <c r="K237" s="961"/>
      <c r="L237" s="1118" t="s">
        <v>67</v>
      </c>
      <c r="M237" s="961" t="s">
        <v>98</v>
      </c>
    </row>
    <row r="238" spans="1:13" s="960" customFormat="1" ht="15.75">
      <c r="A238" s="968">
        <v>53</v>
      </c>
      <c r="B238" s="1045" t="s">
        <v>748</v>
      </c>
      <c r="C238" s="1045" t="s">
        <v>211</v>
      </c>
      <c r="D238" s="1028" t="s">
        <v>66</v>
      </c>
      <c r="E238" s="1029" t="s">
        <v>623</v>
      </c>
      <c r="F238" s="1029" t="s">
        <v>838</v>
      </c>
      <c r="G238" s="961">
        <v>50</v>
      </c>
      <c r="H238" s="961"/>
      <c r="I238" s="961"/>
      <c r="J238" s="974"/>
      <c r="K238" s="961">
        <v>50</v>
      </c>
      <c r="L238" s="1118" t="s">
        <v>67</v>
      </c>
      <c r="M238" s="954" t="s">
        <v>78</v>
      </c>
    </row>
    <row r="239" spans="1:13" s="960" customFormat="1" ht="15.75">
      <c r="A239" s="968">
        <v>54</v>
      </c>
      <c r="B239" s="1045" t="s">
        <v>379</v>
      </c>
      <c r="C239" s="1045" t="s">
        <v>76</v>
      </c>
      <c r="D239" s="1028" t="s">
        <v>72</v>
      </c>
      <c r="E239" s="1029" t="s">
        <v>599</v>
      </c>
      <c r="F239" s="1029" t="s">
        <v>749</v>
      </c>
      <c r="G239" s="961">
        <v>11</v>
      </c>
      <c r="H239" s="961"/>
      <c r="I239" s="961"/>
      <c r="J239" s="974"/>
      <c r="K239" s="961">
        <v>11</v>
      </c>
      <c r="L239" s="1118" t="s">
        <v>67</v>
      </c>
      <c r="M239" s="954" t="s">
        <v>78</v>
      </c>
    </row>
    <row r="240" spans="1:13" s="960" customFormat="1" ht="15.75">
      <c r="A240" s="968">
        <v>55</v>
      </c>
      <c r="B240" s="1045" t="s">
        <v>381</v>
      </c>
      <c r="C240" s="1045" t="s">
        <v>76</v>
      </c>
      <c r="D240" s="1088" t="s">
        <v>72</v>
      </c>
      <c r="E240" s="1029" t="s">
        <v>599</v>
      </c>
      <c r="F240" s="1029" t="s">
        <v>749</v>
      </c>
      <c r="G240" s="961">
        <v>20</v>
      </c>
      <c r="H240" s="961"/>
      <c r="I240" s="961"/>
      <c r="J240" s="974"/>
      <c r="K240" s="961">
        <v>20</v>
      </c>
      <c r="L240" s="1119" t="s">
        <v>67</v>
      </c>
      <c r="M240" s="954" t="s">
        <v>78</v>
      </c>
    </row>
    <row r="241" spans="1:13" s="960" customFormat="1" ht="15.75">
      <c r="A241" s="968">
        <v>56</v>
      </c>
      <c r="B241" s="1045" t="s">
        <v>750</v>
      </c>
      <c r="C241" s="1045" t="s">
        <v>76</v>
      </c>
      <c r="D241" s="1088" t="s">
        <v>72</v>
      </c>
      <c r="E241" s="1029" t="s">
        <v>599</v>
      </c>
      <c r="F241" s="1029" t="s">
        <v>749</v>
      </c>
      <c r="G241" s="961">
        <v>65</v>
      </c>
      <c r="H241" s="961"/>
      <c r="I241" s="961"/>
      <c r="J241" s="974"/>
      <c r="K241" s="961">
        <v>65</v>
      </c>
      <c r="L241" s="1119" t="s">
        <v>67</v>
      </c>
      <c r="M241" s="954" t="s">
        <v>78</v>
      </c>
    </row>
    <row r="242" spans="1:13" s="960" customFormat="1" ht="15.75">
      <c r="A242" s="968">
        <v>57</v>
      </c>
      <c r="B242" s="1045" t="s">
        <v>751</v>
      </c>
      <c r="C242" s="1045" t="s">
        <v>76</v>
      </c>
      <c r="D242" s="1088" t="s">
        <v>72</v>
      </c>
      <c r="E242" s="1029" t="s">
        <v>599</v>
      </c>
      <c r="F242" s="1029" t="s">
        <v>749</v>
      </c>
      <c r="G242" s="961">
        <v>50</v>
      </c>
      <c r="H242" s="961"/>
      <c r="I242" s="961"/>
      <c r="J242" s="974"/>
      <c r="K242" s="961">
        <v>50</v>
      </c>
      <c r="L242" s="1118" t="s">
        <v>67</v>
      </c>
      <c r="M242" s="954" t="s">
        <v>78</v>
      </c>
    </row>
    <row r="243" spans="1:13" s="960" customFormat="1" ht="15.75">
      <c r="A243" s="968">
        <v>58</v>
      </c>
      <c r="B243" s="1045" t="s">
        <v>752</v>
      </c>
      <c r="C243" s="1045" t="s">
        <v>96</v>
      </c>
      <c r="D243" s="1088" t="s">
        <v>72</v>
      </c>
      <c r="E243" s="1029" t="s">
        <v>753</v>
      </c>
      <c r="F243" s="1029" t="s">
        <v>839</v>
      </c>
      <c r="G243" s="961">
        <v>96</v>
      </c>
      <c r="H243" s="961"/>
      <c r="I243" s="961"/>
      <c r="J243" s="974"/>
      <c r="K243" s="961">
        <v>96</v>
      </c>
      <c r="L243" s="1119" t="s">
        <v>67</v>
      </c>
      <c r="M243" s="954" t="s">
        <v>78</v>
      </c>
    </row>
    <row r="244" spans="1:13" s="960" customFormat="1" ht="15.75">
      <c r="A244" s="968">
        <v>59</v>
      </c>
      <c r="B244" s="1045" t="s">
        <v>754</v>
      </c>
      <c r="C244" s="1045" t="s">
        <v>96</v>
      </c>
      <c r="D244" s="1088" t="s">
        <v>72</v>
      </c>
      <c r="E244" s="961" t="s">
        <v>755</v>
      </c>
      <c r="F244" s="1029" t="s">
        <v>840</v>
      </c>
      <c r="G244" s="961">
        <v>45</v>
      </c>
      <c r="H244" s="961"/>
      <c r="I244" s="961"/>
      <c r="J244" s="974"/>
      <c r="K244" s="961">
        <v>45</v>
      </c>
      <c r="L244" s="1118" t="s">
        <v>67</v>
      </c>
      <c r="M244" s="954" t="s">
        <v>78</v>
      </c>
    </row>
    <row r="245" spans="1:13" s="960" customFormat="1" ht="15.75">
      <c r="A245" s="1058">
        <v>60</v>
      </c>
      <c r="B245" s="1059" t="s">
        <v>756</v>
      </c>
      <c r="C245" s="1045" t="s">
        <v>106</v>
      </c>
      <c r="D245" s="1088" t="s">
        <v>72</v>
      </c>
      <c r="E245" s="961" t="s">
        <v>560</v>
      </c>
      <c r="F245" s="1029" t="s">
        <v>841</v>
      </c>
      <c r="G245" s="961">
        <v>93</v>
      </c>
      <c r="H245" s="961"/>
      <c r="I245" s="961"/>
      <c r="J245" s="974"/>
      <c r="K245" s="961">
        <v>93</v>
      </c>
      <c r="L245" s="1118" t="s">
        <v>67</v>
      </c>
      <c r="M245" s="961" t="s">
        <v>74</v>
      </c>
    </row>
    <row r="246" spans="1:13" s="960" customFormat="1" ht="15.75">
      <c r="A246" s="1069"/>
      <c r="B246" s="1070"/>
      <c r="C246" s="1045" t="s">
        <v>106</v>
      </c>
      <c r="D246" s="1088" t="s">
        <v>72</v>
      </c>
      <c r="E246" s="961" t="s">
        <v>560</v>
      </c>
      <c r="F246" s="1029" t="s">
        <v>841</v>
      </c>
      <c r="G246" s="961">
        <v>20</v>
      </c>
      <c r="H246" s="961"/>
      <c r="I246" s="961"/>
      <c r="J246" s="974"/>
      <c r="K246" s="961">
        <v>20</v>
      </c>
      <c r="L246" s="1118" t="s">
        <v>67</v>
      </c>
      <c r="M246" s="961" t="s">
        <v>98</v>
      </c>
    </row>
    <row r="247" spans="1:13" s="960" customFormat="1" ht="15.75">
      <c r="A247" s="1061"/>
      <c r="B247" s="1062"/>
      <c r="C247" s="1045" t="s">
        <v>106</v>
      </c>
      <c r="D247" s="1088" t="s">
        <v>72</v>
      </c>
      <c r="E247" s="961" t="s">
        <v>560</v>
      </c>
      <c r="F247" s="1029" t="s">
        <v>841</v>
      </c>
      <c r="G247" s="961">
        <v>5</v>
      </c>
      <c r="H247" s="961">
        <v>5</v>
      </c>
      <c r="I247" s="961"/>
      <c r="J247" s="974"/>
      <c r="K247" s="961"/>
      <c r="L247" s="1119" t="s">
        <v>67</v>
      </c>
      <c r="M247" s="961" t="s">
        <v>98</v>
      </c>
    </row>
    <row r="248" spans="1:13" s="960" customFormat="1" ht="15.75">
      <c r="A248" s="968">
        <v>61</v>
      </c>
      <c r="B248" s="1045" t="s">
        <v>757</v>
      </c>
      <c r="C248" s="1045" t="s">
        <v>106</v>
      </c>
      <c r="D248" s="1088" t="s">
        <v>72</v>
      </c>
      <c r="E248" s="1029" t="s">
        <v>643</v>
      </c>
      <c r="F248" s="1029" t="s">
        <v>842</v>
      </c>
      <c r="G248" s="961">
        <v>34</v>
      </c>
      <c r="H248" s="961"/>
      <c r="I248" s="961"/>
      <c r="J248" s="974"/>
      <c r="K248" s="961">
        <v>34</v>
      </c>
      <c r="L248" s="1118" t="s">
        <v>67</v>
      </c>
      <c r="M248" s="954" t="s">
        <v>78</v>
      </c>
    </row>
    <row r="249" spans="1:13" s="960" customFormat="1" ht="15.75">
      <c r="A249" s="968">
        <v>62</v>
      </c>
      <c r="B249" s="1045" t="s">
        <v>100</v>
      </c>
      <c r="C249" s="1045" t="s">
        <v>106</v>
      </c>
      <c r="D249" s="1028" t="s">
        <v>66</v>
      </c>
      <c r="E249" s="1029" t="s">
        <v>556</v>
      </c>
      <c r="F249" s="1029" t="s">
        <v>843</v>
      </c>
      <c r="G249" s="961">
        <v>4</v>
      </c>
      <c r="H249" s="961">
        <v>4</v>
      </c>
      <c r="I249" s="961"/>
      <c r="J249" s="974"/>
      <c r="K249" s="961"/>
      <c r="L249" s="1118" t="s">
        <v>67</v>
      </c>
      <c r="M249" s="961" t="s">
        <v>98</v>
      </c>
    </row>
    <row r="250" spans="1:13" s="960" customFormat="1" ht="15.75">
      <c r="A250" s="1058">
        <v>63</v>
      </c>
      <c r="B250" s="1059" t="s">
        <v>758</v>
      </c>
      <c r="C250" s="1045" t="s">
        <v>96</v>
      </c>
      <c r="D250" s="1028" t="s">
        <v>72</v>
      </c>
      <c r="E250" s="1029" t="s">
        <v>262</v>
      </c>
      <c r="F250" s="1029" t="s">
        <v>844</v>
      </c>
      <c r="G250" s="961">
        <v>89</v>
      </c>
      <c r="H250" s="961"/>
      <c r="I250" s="961"/>
      <c r="J250" s="974"/>
      <c r="K250" s="961">
        <v>89</v>
      </c>
      <c r="L250" s="1118" t="s">
        <v>67</v>
      </c>
      <c r="M250" s="954" t="s">
        <v>78</v>
      </c>
    </row>
    <row r="251" spans="1:13" s="960" customFormat="1" ht="15.75">
      <c r="A251" s="1061"/>
      <c r="B251" s="1062"/>
      <c r="C251" s="1045" t="s">
        <v>96</v>
      </c>
      <c r="D251" s="1028" t="s">
        <v>66</v>
      </c>
      <c r="E251" s="1029" t="s">
        <v>310</v>
      </c>
      <c r="F251" s="1029" t="s">
        <v>844</v>
      </c>
      <c r="G251" s="961">
        <v>16</v>
      </c>
      <c r="H251" s="961">
        <v>16</v>
      </c>
      <c r="I251" s="961"/>
      <c r="J251" s="974"/>
      <c r="K251" s="961"/>
      <c r="L251" s="1118" t="s">
        <v>67</v>
      </c>
      <c r="M251" s="954" t="s">
        <v>78</v>
      </c>
    </row>
    <row r="252" spans="1:13" s="960" customFormat="1" ht="31.5">
      <c r="A252" s="968">
        <v>64</v>
      </c>
      <c r="B252" s="1045" t="s">
        <v>759</v>
      </c>
      <c r="C252" s="962" t="s">
        <v>760</v>
      </c>
      <c r="D252" s="1028" t="s">
        <v>72</v>
      </c>
      <c r="E252" s="1029" t="s">
        <v>761</v>
      </c>
      <c r="F252" s="1029" t="s">
        <v>845</v>
      </c>
      <c r="G252" s="961">
        <v>50</v>
      </c>
      <c r="H252" s="961"/>
      <c r="I252" s="961"/>
      <c r="J252" s="974"/>
      <c r="K252" s="961">
        <v>50</v>
      </c>
      <c r="L252" s="1118" t="s">
        <v>67</v>
      </c>
      <c r="M252" s="961" t="s">
        <v>74</v>
      </c>
    </row>
    <row r="253" spans="1:13" s="960" customFormat="1" ht="31.5">
      <c r="A253" s="968">
        <v>65</v>
      </c>
      <c r="B253" s="1045" t="s">
        <v>762</v>
      </c>
      <c r="C253" s="962" t="s">
        <v>760</v>
      </c>
      <c r="D253" s="1028" t="s">
        <v>66</v>
      </c>
      <c r="E253" s="1029" t="s">
        <v>402</v>
      </c>
      <c r="F253" s="1029" t="s">
        <v>846</v>
      </c>
      <c r="G253" s="961">
        <v>67</v>
      </c>
      <c r="H253" s="961"/>
      <c r="I253" s="961"/>
      <c r="J253" s="974"/>
      <c r="K253" s="961">
        <v>67</v>
      </c>
      <c r="L253" s="1119" t="s">
        <v>67</v>
      </c>
      <c r="M253" s="961" t="s">
        <v>74</v>
      </c>
    </row>
    <row r="254" spans="1:13" s="960" customFormat="1" ht="15.75">
      <c r="A254" s="792">
        <v>66</v>
      </c>
      <c r="B254" s="999" t="s">
        <v>763</v>
      </c>
      <c r="C254" s="999" t="s">
        <v>71</v>
      </c>
      <c r="D254" s="1088" t="s">
        <v>72</v>
      </c>
      <c r="E254" s="1033" t="s">
        <v>764</v>
      </c>
      <c r="F254" s="1033"/>
      <c r="G254" s="954">
        <v>200</v>
      </c>
      <c r="H254" s="954"/>
      <c r="I254" s="954"/>
      <c r="K254" s="954">
        <v>200</v>
      </c>
      <c r="L254" s="1119" t="s">
        <v>67</v>
      </c>
      <c r="M254" s="954" t="s">
        <v>74</v>
      </c>
    </row>
    <row r="255" spans="1:13" s="960" customFormat="1" ht="15.75">
      <c r="A255" s="968">
        <v>67</v>
      </c>
      <c r="B255" s="1045" t="s">
        <v>813</v>
      </c>
      <c r="C255" s="1045" t="s">
        <v>76</v>
      </c>
      <c r="D255" s="1088" t="s">
        <v>72</v>
      </c>
      <c r="E255" s="1029" t="s">
        <v>790</v>
      </c>
      <c r="F255" s="1029"/>
      <c r="G255" s="961">
        <v>90</v>
      </c>
      <c r="H255" s="961"/>
      <c r="I255" s="961"/>
      <c r="J255" s="974"/>
      <c r="K255" s="961">
        <v>90</v>
      </c>
      <c r="L255" s="1119" t="s">
        <v>67</v>
      </c>
      <c r="M255" s="954" t="s">
        <v>74</v>
      </c>
    </row>
    <row r="256" spans="1:13" s="960" customFormat="1" ht="15.75">
      <c r="A256" s="792">
        <v>68</v>
      </c>
      <c r="B256" s="999" t="s">
        <v>814</v>
      </c>
      <c r="C256" s="999" t="s">
        <v>76</v>
      </c>
      <c r="D256" s="1088" t="s">
        <v>72</v>
      </c>
      <c r="E256" s="1033" t="s">
        <v>790</v>
      </c>
      <c r="F256" s="1033"/>
      <c r="G256" s="954">
        <v>300</v>
      </c>
      <c r="H256" s="954"/>
      <c r="I256" s="954"/>
      <c r="J256" s="974"/>
      <c r="K256" s="954">
        <v>300</v>
      </c>
      <c r="L256" s="1119" t="s">
        <v>67</v>
      </c>
      <c r="M256" s="954" t="s">
        <v>74</v>
      </c>
    </row>
    <row r="257" spans="1:13" s="960" customFormat="1" ht="15.75">
      <c r="A257" s="792">
        <v>69</v>
      </c>
      <c r="B257" s="999" t="s">
        <v>499</v>
      </c>
      <c r="C257" s="999" t="s">
        <v>71</v>
      </c>
      <c r="D257" s="1088" t="s">
        <v>72</v>
      </c>
      <c r="E257" s="1033" t="s">
        <v>835</v>
      </c>
      <c r="F257" s="1033"/>
      <c r="G257" s="954">
        <v>65</v>
      </c>
      <c r="H257" s="954"/>
      <c r="I257" s="954"/>
      <c r="K257" s="954">
        <v>65</v>
      </c>
      <c r="L257" s="1119" t="s">
        <v>67</v>
      </c>
      <c r="M257" s="954" t="s">
        <v>74</v>
      </c>
    </row>
    <row r="258" spans="1:13" s="960" customFormat="1" ht="15.75">
      <c r="A258" s="792">
        <v>70</v>
      </c>
      <c r="B258" s="1121" t="s">
        <v>550</v>
      </c>
      <c r="C258" s="1035" t="s">
        <v>71</v>
      </c>
      <c r="D258" s="1122" t="s">
        <v>66</v>
      </c>
      <c r="E258" s="1123" t="s">
        <v>905</v>
      </c>
      <c r="F258" s="1123" t="s">
        <v>906</v>
      </c>
      <c r="G258" s="1124">
        <v>12</v>
      </c>
      <c r="H258" s="1124"/>
      <c r="I258" s="1124"/>
      <c r="J258" s="1124"/>
      <c r="K258" s="1124">
        <v>12</v>
      </c>
      <c r="L258" s="1125" t="s">
        <v>67</v>
      </c>
      <c r="M258" s="1124" t="s">
        <v>74</v>
      </c>
    </row>
    <row r="259" spans="1:13" s="960" customFormat="1" ht="15.75">
      <c r="A259" s="792">
        <v>71</v>
      </c>
      <c r="B259" s="1121" t="s">
        <v>907</v>
      </c>
      <c r="C259" s="1035" t="s">
        <v>280</v>
      </c>
      <c r="D259" s="1122" t="s">
        <v>72</v>
      </c>
      <c r="E259" s="1123" t="s">
        <v>908</v>
      </c>
      <c r="F259" s="1123"/>
      <c r="G259" s="1124">
        <v>120</v>
      </c>
      <c r="H259" s="1124"/>
      <c r="I259" s="1124"/>
      <c r="J259" s="1124"/>
      <c r="K259" s="1124">
        <v>120</v>
      </c>
      <c r="L259" s="1125" t="s">
        <v>67</v>
      </c>
      <c r="M259" s="1124" t="s">
        <v>74</v>
      </c>
    </row>
    <row r="260" spans="1:13" s="960" customFormat="1" ht="15.75">
      <c r="A260" s="792">
        <v>72</v>
      </c>
      <c r="B260" s="1121" t="s">
        <v>909</v>
      </c>
      <c r="C260" s="1035" t="s">
        <v>106</v>
      </c>
      <c r="D260" s="1122" t="s">
        <v>72</v>
      </c>
      <c r="E260" s="1123" t="s">
        <v>855</v>
      </c>
      <c r="F260" s="1123"/>
      <c r="G260" s="1124">
        <v>39</v>
      </c>
      <c r="H260" s="1124">
        <v>2</v>
      </c>
      <c r="I260" s="1124"/>
      <c r="J260" s="1124"/>
      <c r="K260" s="1124">
        <v>37</v>
      </c>
      <c r="L260" s="1125" t="s">
        <v>67</v>
      </c>
      <c r="M260" s="1126" t="s">
        <v>78</v>
      </c>
    </row>
    <row r="261" spans="1:13" s="960" customFormat="1" ht="15.75">
      <c r="A261" s="792">
        <v>73</v>
      </c>
      <c r="B261" s="1121" t="s">
        <v>910</v>
      </c>
      <c r="C261" s="1035" t="s">
        <v>71</v>
      </c>
      <c r="D261" s="1122" t="s">
        <v>66</v>
      </c>
      <c r="E261" s="1123" t="s">
        <v>911</v>
      </c>
      <c r="F261" s="1123"/>
      <c r="G261" s="1124">
        <v>34</v>
      </c>
      <c r="H261" s="1124"/>
      <c r="I261" s="1124"/>
      <c r="J261" s="1124"/>
      <c r="K261" s="1124">
        <v>34</v>
      </c>
      <c r="L261" s="1125" t="s">
        <v>67</v>
      </c>
      <c r="M261" s="1126" t="s">
        <v>78</v>
      </c>
    </row>
    <row r="262" spans="1:13" s="960" customFormat="1" ht="15.75">
      <c r="A262" s="968">
        <v>74</v>
      </c>
      <c r="B262" s="1121" t="s">
        <v>742</v>
      </c>
      <c r="C262" s="1035" t="s">
        <v>211</v>
      </c>
      <c r="D262" s="1122" t="s">
        <v>66</v>
      </c>
      <c r="E262" s="1123" t="s">
        <v>912</v>
      </c>
      <c r="F262" s="1123"/>
      <c r="G262" s="1124">
        <v>2</v>
      </c>
      <c r="H262" s="1124">
        <v>2</v>
      </c>
      <c r="I262" s="1124"/>
      <c r="J262" s="1124"/>
      <c r="K262" s="1124"/>
      <c r="L262" s="1127" t="s">
        <v>67</v>
      </c>
      <c r="M262" s="1124" t="s">
        <v>98</v>
      </c>
    </row>
    <row r="263" spans="1:13" s="960" customFormat="1" ht="15.75">
      <c r="A263" s="968">
        <v>75</v>
      </c>
      <c r="B263" s="1121" t="s">
        <v>913</v>
      </c>
      <c r="C263" s="1121" t="s">
        <v>76</v>
      </c>
      <c r="D263" s="1128" t="s">
        <v>129</v>
      </c>
      <c r="E263" s="1123" t="s">
        <v>911</v>
      </c>
      <c r="F263" s="1123"/>
      <c r="G263" s="1124">
        <v>98</v>
      </c>
      <c r="H263" s="1124"/>
      <c r="I263" s="1124"/>
      <c r="J263" s="1124"/>
      <c r="K263" s="1124">
        <v>98</v>
      </c>
      <c r="L263" s="1127" t="s">
        <v>67</v>
      </c>
      <c r="M263" s="1124" t="s">
        <v>74</v>
      </c>
    </row>
    <row r="264" spans="1:13" s="960" customFormat="1" ht="15.75">
      <c r="A264" s="968">
        <v>76</v>
      </c>
      <c r="B264" s="1121" t="s">
        <v>914</v>
      </c>
      <c r="C264" s="1129" t="s">
        <v>215</v>
      </c>
      <c r="D264" s="1128" t="s">
        <v>72</v>
      </c>
      <c r="E264" s="1123" t="s">
        <v>915</v>
      </c>
      <c r="F264" s="1123"/>
      <c r="G264" s="1124">
        <v>100</v>
      </c>
      <c r="H264" s="1124"/>
      <c r="I264" s="1124"/>
      <c r="J264" s="1124"/>
      <c r="K264" s="1124">
        <v>100</v>
      </c>
      <c r="L264" s="1127" t="s">
        <v>67</v>
      </c>
      <c r="M264" s="1124" t="s">
        <v>74</v>
      </c>
    </row>
    <row r="265" spans="1:13" s="960" customFormat="1" ht="15.75">
      <c r="A265" s="968">
        <v>77</v>
      </c>
      <c r="B265" s="1121" t="s">
        <v>916</v>
      </c>
      <c r="C265" s="1035" t="s">
        <v>215</v>
      </c>
      <c r="D265" s="1128" t="s">
        <v>72</v>
      </c>
      <c r="E265" s="1123" t="s">
        <v>917</v>
      </c>
      <c r="F265" s="1123"/>
      <c r="G265" s="1124">
        <v>100</v>
      </c>
      <c r="H265" s="1124"/>
      <c r="I265" s="1124"/>
      <c r="J265" s="1124"/>
      <c r="K265" s="1124">
        <v>100</v>
      </c>
      <c r="L265" s="1127" t="s">
        <v>67</v>
      </c>
      <c r="M265" s="1124" t="s">
        <v>74</v>
      </c>
    </row>
    <row r="266" spans="1:13" s="960" customFormat="1" ht="15.75">
      <c r="A266" s="968">
        <v>78</v>
      </c>
      <c r="B266" s="1121" t="s">
        <v>918</v>
      </c>
      <c r="C266" s="1121" t="s">
        <v>361</v>
      </c>
      <c r="D266" s="1130" t="s">
        <v>83</v>
      </c>
      <c r="E266" s="1123" t="s">
        <v>919</v>
      </c>
      <c r="F266" s="1123"/>
      <c r="G266" s="1124">
        <v>34</v>
      </c>
      <c r="H266" s="1124"/>
      <c r="I266" s="1124"/>
      <c r="J266" s="1124"/>
      <c r="K266" s="1124">
        <v>34</v>
      </c>
      <c r="L266" s="1127" t="s">
        <v>67</v>
      </c>
      <c r="M266" s="1124" t="s">
        <v>74</v>
      </c>
    </row>
    <row r="267" spans="1:13" s="960" customFormat="1" ht="15.75">
      <c r="A267" s="792">
        <v>79</v>
      </c>
      <c r="B267" s="1121" t="s">
        <v>1009</v>
      </c>
      <c r="C267" s="1121" t="s">
        <v>361</v>
      </c>
      <c r="D267" s="1128" t="s">
        <v>72</v>
      </c>
      <c r="E267" s="1123" t="s">
        <v>1010</v>
      </c>
      <c r="F267" s="1123"/>
      <c r="G267" s="1124">
        <v>35</v>
      </c>
      <c r="H267" s="1126"/>
      <c r="I267" s="1126"/>
      <c r="J267" s="1126"/>
      <c r="K267" s="1124">
        <v>35</v>
      </c>
      <c r="L267" s="1127" t="s">
        <v>67</v>
      </c>
      <c r="M267" s="1126" t="s">
        <v>78</v>
      </c>
    </row>
    <row r="268" spans="1:13" s="960" customFormat="1" ht="15.75">
      <c r="A268" s="792">
        <v>80</v>
      </c>
      <c r="B268" s="1121" t="s">
        <v>1011</v>
      </c>
      <c r="C268" s="1121" t="s">
        <v>76</v>
      </c>
      <c r="D268" s="1128" t="s">
        <v>72</v>
      </c>
      <c r="E268" s="1123" t="s">
        <v>1012</v>
      </c>
      <c r="F268" s="1123"/>
      <c r="G268" s="1124">
        <v>60</v>
      </c>
      <c r="H268" s="1126"/>
      <c r="I268" s="1126"/>
      <c r="J268" s="1126"/>
      <c r="K268" s="1124">
        <v>60</v>
      </c>
      <c r="L268" s="1127" t="s">
        <v>67</v>
      </c>
      <c r="M268" s="1124" t="s">
        <v>74</v>
      </c>
    </row>
    <row r="269" spans="1:13" s="960" customFormat="1" ht="15.75">
      <c r="A269" s="792">
        <v>81</v>
      </c>
      <c r="B269" s="1121" t="s">
        <v>1013</v>
      </c>
      <c r="C269" s="1035" t="s">
        <v>71</v>
      </c>
      <c r="D269" s="1128" t="s">
        <v>72</v>
      </c>
      <c r="E269" s="1123" t="s">
        <v>1014</v>
      </c>
      <c r="F269" s="1123"/>
      <c r="G269" s="1124">
        <v>83</v>
      </c>
      <c r="H269" s="1126"/>
      <c r="I269" s="1126"/>
      <c r="J269" s="1126"/>
      <c r="K269" s="1124">
        <v>83</v>
      </c>
      <c r="L269" s="1127" t="s">
        <v>67</v>
      </c>
      <c r="M269" s="1124" t="s">
        <v>74</v>
      </c>
    </row>
    <row r="270" spans="1:13" s="960" customFormat="1" ht="15.75">
      <c r="A270" s="792">
        <v>82</v>
      </c>
      <c r="B270" s="1121" t="s">
        <v>1015</v>
      </c>
      <c r="C270" s="1035" t="s">
        <v>215</v>
      </c>
      <c r="D270" s="1128" t="s">
        <v>72</v>
      </c>
      <c r="E270" s="1123" t="s">
        <v>1016</v>
      </c>
      <c r="F270" s="1123"/>
      <c r="G270" s="1124">
        <v>90</v>
      </c>
      <c r="H270" s="1126"/>
      <c r="I270" s="1126"/>
      <c r="J270" s="1126"/>
      <c r="K270" s="1124">
        <v>90</v>
      </c>
      <c r="L270" s="1127" t="s">
        <v>67</v>
      </c>
      <c r="M270" s="1124" t="s">
        <v>74</v>
      </c>
    </row>
    <row r="271" spans="1:13" s="960" customFormat="1" ht="21.75" customHeight="1">
      <c r="A271" s="792">
        <v>83</v>
      </c>
      <c r="B271" s="1131" t="s">
        <v>1017</v>
      </c>
      <c r="C271" s="1131" t="s">
        <v>76</v>
      </c>
      <c r="D271" s="1128" t="s">
        <v>72</v>
      </c>
      <c r="E271" s="1132" t="s">
        <v>1018</v>
      </c>
      <c r="F271" s="1132"/>
      <c r="G271" s="1126">
        <v>50</v>
      </c>
      <c r="H271" s="954"/>
      <c r="I271" s="954"/>
      <c r="J271" s="1006"/>
      <c r="K271" s="1126">
        <v>50</v>
      </c>
      <c r="L271" s="1127" t="s">
        <v>67</v>
      </c>
      <c r="M271" s="1126" t="s">
        <v>74</v>
      </c>
    </row>
    <row r="272" spans="1:13" s="960" customFormat="1" ht="15.75">
      <c r="A272" s="968">
        <v>84</v>
      </c>
      <c r="B272" s="1121" t="s">
        <v>1068</v>
      </c>
      <c r="C272" s="1121" t="s">
        <v>76</v>
      </c>
      <c r="D272" s="1128" t="s">
        <v>72</v>
      </c>
      <c r="E272" s="1123" t="s">
        <v>1069</v>
      </c>
      <c r="F272" s="1123"/>
      <c r="G272" s="1124">
        <v>100</v>
      </c>
      <c r="H272" s="961"/>
      <c r="I272" s="961"/>
      <c r="J272" s="974"/>
      <c r="K272" s="1124">
        <v>100</v>
      </c>
      <c r="L272" s="1127" t="s">
        <v>67</v>
      </c>
      <c r="M272" s="1035" t="s">
        <v>98</v>
      </c>
    </row>
    <row r="273" spans="1:13" s="960" customFormat="1" ht="15.75">
      <c r="A273" s="968">
        <v>85</v>
      </c>
      <c r="B273" s="1121" t="s">
        <v>1070</v>
      </c>
      <c r="C273" s="1121" t="s">
        <v>76</v>
      </c>
      <c r="D273" s="1128" t="s">
        <v>72</v>
      </c>
      <c r="E273" s="1123" t="s">
        <v>1071</v>
      </c>
      <c r="F273" s="1123"/>
      <c r="G273" s="1124">
        <v>100</v>
      </c>
      <c r="H273" s="961"/>
      <c r="I273" s="961"/>
      <c r="J273" s="974"/>
      <c r="K273" s="1124">
        <v>100</v>
      </c>
      <c r="L273" s="1127" t="s">
        <v>67</v>
      </c>
      <c r="M273" s="1035" t="s">
        <v>98</v>
      </c>
    </row>
    <row r="274" spans="1:13" s="960" customFormat="1" ht="15.75">
      <c r="A274" s="968">
        <v>86</v>
      </c>
      <c r="B274" s="1121" t="s">
        <v>1072</v>
      </c>
      <c r="C274" s="1035" t="s">
        <v>106</v>
      </c>
      <c r="D274" s="1128" t="s">
        <v>72</v>
      </c>
      <c r="E274" s="1123" t="s">
        <v>1040</v>
      </c>
      <c r="F274" s="1123"/>
      <c r="G274" s="1124">
        <v>52</v>
      </c>
      <c r="H274" s="961"/>
      <c r="I274" s="961"/>
      <c r="J274" s="974"/>
      <c r="K274" s="1124">
        <v>52</v>
      </c>
      <c r="L274" s="1127" t="s">
        <v>67</v>
      </c>
      <c r="M274" s="1038" t="s">
        <v>78</v>
      </c>
    </row>
    <row r="275" spans="1:13" s="960" customFormat="1" ht="15.75">
      <c r="A275" s="968">
        <v>87</v>
      </c>
      <c r="B275" s="1121" t="s">
        <v>1073</v>
      </c>
      <c r="C275" s="1035" t="s">
        <v>106</v>
      </c>
      <c r="D275" s="1128" t="s">
        <v>72</v>
      </c>
      <c r="E275" s="1123" t="s">
        <v>1040</v>
      </c>
      <c r="F275" s="1123"/>
      <c r="G275" s="1124">
        <v>95</v>
      </c>
      <c r="H275" s="961"/>
      <c r="I275" s="961"/>
      <c r="J275" s="974"/>
      <c r="K275" s="1124">
        <v>95</v>
      </c>
      <c r="L275" s="1127" t="s">
        <v>67</v>
      </c>
      <c r="M275" s="1038" t="s">
        <v>78</v>
      </c>
    </row>
    <row r="276" spans="1:13" s="960" customFormat="1" ht="15.75">
      <c r="A276" s="792">
        <v>88</v>
      </c>
      <c r="B276" s="1131" t="s">
        <v>1074</v>
      </c>
      <c r="C276" s="1131" t="s">
        <v>223</v>
      </c>
      <c r="D276" s="1128" t="s">
        <v>83</v>
      </c>
      <c r="E276" s="1132" t="s">
        <v>1016</v>
      </c>
      <c r="F276" s="1132"/>
      <c r="G276" s="1126">
        <v>100</v>
      </c>
      <c r="H276" s="954"/>
      <c r="I276" s="954"/>
      <c r="J276" s="1006"/>
      <c r="K276" s="1126">
        <v>100</v>
      </c>
      <c r="L276" s="1127" t="s">
        <v>67</v>
      </c>
      <c r="M276" s="1038" t="s">
        <v>98</v>
      </c>
    </row>
    <row r="277" spans="1:13" s="960" customFormat="1" ht="15.75">
      <c r="A277" s="968">
        <v>89</v>
      </c>
      <c r="B277" s="1121" t="s">
        <v>1078</v>
      </c>
      <c r="C277" s="1035" t="s">
        <v>96</v>
      </c>
      <c r="D277" s="1128" t="s">
        <v>66</v>
      </c>
      <c r="E277" s="1123" t="s">
        <v>1079</v>
      </c>
      <c r="F277" s="1123" t="s">
        <v>1080</v>
      </c>
      <c r="G277" s="1124">
        <v>74</v>
      </c>
      <c r="H277" s="961"/>
      <c r="I277" s="961"/>
      <c r="J277" s="974"/>
      <c r="K277" s="1124">
        <v>74</v>
      </c>
      <c r="L277" s="1127" t="s">
        <v>67</v>
      </c>
      <c r="M277" s="1126" t="s">
        <v>78</v>
      </c>
    </row>
    <row r="278" spans="1:13" s="960" customFormat="1" ht="15.75">
      <c r="A278" s="968">
        <v>90</v>
      </c>
      <c r="B278" s="1121" t="s">
        <v>1081</v>
      </c>
      <c r="C278" s="1035" t="s">
        <v>354</v>
      </c>
      <c r="D278" s="1128" t="s">
        <v>72</v>
      </c>
      <c r="E278" s="1123" t="s">
        <v>1082</v>
      </c>
      <c r="F278" s="1123"/>
      <c r="G278" s="1124">
        <v>56</v>
      </c>
      <c r="H278" s="961"/>
      <c r="I278" s="961"/>
      <c r="J278" s="974"/>
      <c r="K278" s="1124">
        <v>56</v>
      </c>
      <c r="L278" s="1127" t="s">
        <v>67</v>
      </c>
      <c r="M278" s="1126" t="s">
        <v>78</v>
      </c>
    </row>
    <row r="279" spans="1:13" s="960" customFormat="1" ht="16.5" thickBot="1">
      <c r="A279" s="792">
        <v>91</v>
      </c>
      <c r="B279" s="1131" t="s">
        <v>1083</v>
      </c>
      <c r="C279" s="1131" t="s">
        <v>76</v>
      </c>
      <c r="D279" s="1128" t="s">
        <v>72</v>
      </c>
      <c r="E279" s="1132" t="s">
        <v>1084</v>
      </c>
      <c r="F279" s="1132"/>
      <c r="G279" s="1126">
        <v>58</v>
      </c>
      <c r="H279" s="954"/>
      <c r="I279" s="954"/>
      <c r="J279" s="1006"/>
      <c r="K279" s="1126">
        <v>58</v>
      </c>
      <c r="L279" s="1127" t="s">
        <v>67</v>
      </c>
      <c r="M279" s="1126" t="s">
        <v>78</v>
      </c>
    </row>
    <row r="280" spans="1:13" s="960" customFormat="1" ht="15.75" customHeight="1" thickBot="1">
      <c r="A280" s="1098" t="s">
        <v>16</v>
      </c>
      <c r="B280" s="1099"/>
      <c r="C280" s="1099"/>
      <c r="D280" s="1099"/>
      <c r="E280" s="1099"/>
      <c r="F280" s="1100"/>
      <c r="G280" s="1093">
        <f>SUM(G176:G279)</f>
        <v>6157</v>
      </c>
      <c r="H280" s="1093">
        <f>SUM(H176:H266)</f>
        <v>89</v>
      </c>
      <c r="I280" s="1133"/>
      <c r="J280" s="1133"/>
      <c r="K280" s="1093">
        <f>SUM(K176:K279)</f>
        <v>6068</v>
      </c>
      <c r="L280" s="1093" t="s">
        <v>13</v>
      </c>
      <c r="M280" s="1093" t="s">
        <v>13</v>
      </c>
    </row>
    <row r="281" spans="1:13" s="960" customFormat="1" ht="15.75" customHeight="1">
      <c r="A281" s="1113" t="s">
        <v>45</v>
      </c>
      <c r="B281" s="1114"/>
      <c r="C281" s="1114"/>
      <c r="D281" s="1114"/>
      <c r="E281" s="1114"/>
      <c r="F281" s="1114"/>
      <c r="G281" s="1114"/>
      <c r="H281" s="1114"/>
      <c r="I281" s="1114"/>
      <c r="J281" s="1114"/>
      <c r="K281" s="1114"/>
      <c r="L281" s="1114"/>
      <c r="M281" s="1114"/>
    </row>
    <row r="282" spans="1:13" s="960" customFormat="1" ht="15.75" customHeight="1">
      <c r="A282" s="983">
        <v>1</v>
      </c>
      <c r="B282" s="985" t="s">
        <v>127</v>
      </c>
      <c r="C282" s="985" t="s">
        <v>128</v>
      </c>
      <c r="D282" s="985" t="s">
        <v>129</v>
      </c>
      <c r="E282" s="961" t="s">
        <v>130</v>
      </c>
      <c r="F282" s="961" t="s">
        <v>309</v>
      </c>
      <c r="G282" s="997">
        <v>295</v>
      </c>
      <c r="H282" s="997"/>
      <c r="I282" s="997"/>
      <c r="J282" s="997"/>
      <c r="K282" s="997">
        <v>295</v>
      </c>
      <c r="L282" s="1025" t="s">
        <v>67</v>
      </c>
      <c r="M282" s="961" t="s">
        <v>74</v>
      </c>
    </row>
    <row r="283" spans="1:13" s="960" customFormat="1" ht="15.75" customHeight="1">
      <c r="A283" s="1026"/>
      <c r="B283" s="1027"/>
      <c r="C283" s="1027"/>
      <c r="D283" s="1027"/>
      <c r="E283" s="961" t="s">
        <v>130</v>
      </c>
      <c r="F283" s="961" t="s">
        <v>309</v>
      </c>
      <c r="G283" s="997">
        <v>150</v>
      </c>
      <c r="H283" s="997"/>
      <c r="I283" s="997"/>
      <c r="J283" s="997"/>
      <c r="K283" s="997">
        <v>150</v>
      </c>
      <c r="L283" s="1025" t="s">
        <v>67</v>
      </c>
      <c r="M283" s="961" t="s">
        <v>74</v>
      </c>
    </row>
    <row r="284" spans="1:13" s="960" customFormat="1" ht="15.75" customHeight="1">
      <c r="A284" s="1026"/>
      <c r="B284" s="1027"/>
      <c r="C284" s="1027"/>
      <c r="D284" s="988"/>
      <c r="E284" s="961" t="s">
        <v>131</v>
      </c>
      <c r="F284" s="961" t="s">
        <v>310</v>
      </c>
      <c r="G284" s="997">
        <v>167</v>
      </c>
      <c r="H284" s="997"/>
      <c r="I284" s="997"/>
      <c r="J284" s="997"/>
      <c r="K284" s="997">
        <v>167</v>
      </c>
      <c r="L284" s="1025" t="s">
        <v>67</v>
      </c>
      <c r="M284" s="961" t="s">
        <v>74</v>
      </c>
    </row>
    <row r="285" spans="1:13" s="960" customFormat="1" ht="15.75" customHeight="1">
      <c r="A285" s="1026"/>
      <c r="B285" s="1027"/>
      <c r="C285" s="1027"/>
      <c r="D285" s="1028" t="s">
        <v>72</v>
      </c>
      <c r="E285" s="961" t="s">
        <v>131</v>
      </c>
      <c r="F285" s="961" t="s">
        <v>310</v>
      </c>
      <c r="G285" s="997">
        <v>110</v>
      </c>
      <c r="H285" s="997"/>
      <c r="I285" s="997"/>
      <c r="J285" s="997"/>
      <c r="K285" s="997">
        <v>110</v>
      </c>
      <c r="L285" s="1025" t="s">
        <v>67</v>
      </c>
      <c r="M285" s="961" t="s">
        <v>74</v>
      </c>
    </row>
    <row r="286" spans="1:13" s="960" customFormat="1" ht="15.75" customHeight="1">
      <c r="A286" s="1026"/>
      <c r="B286" s="1027"/>
      <c r="C286" s="1027"/>
      <c r="D286" s="962" t="s">
        <v>129</v>
      </c>
      <c r="E286" s="1029">
        <v>43553</v>
      </c>
      <c r="F286" s="1029" t="s">
        <v>595</v>
      </c>
      <c r="G286" s="961">
        <v>174</v>
      </c>
      <c r="H286" s="997"/>
      <c r="I286" s="997"/>
      <c r="J286" s="974"/>
      <c r="K286" s="997">
        <v>174</v>
      </c>
      <c r="L286" s="961" t="s">
        <v>67</v>
      </c>
      <c r="M286" s="961" t="s">
        <v>74</v>
      </c>
    </row>
    <row r="287" spans="1:13" s="960" customFormat="1" ht="15.75" customHeight="1">
      <c r="A287" s="1026"/>
      <c r="B287" s="1027"/>
      <c r="C287" s="1027"/>
      <c r="D287" s="962" t="s">
        <v>129</v>
      </c>
      <c r="E287" s="1029">
        <v>43553</v>
      </c>
      <c r="F287" s="1029" t="s">
        <v>595</v>
      </c>
      <c r="G287" s="961">
        <v>270</v>
      </c>
      <c r="H287" s="997"/>
      <c r="I287" s="997"/>
      <c r="J287" s="974"/>
      <c r="K287" s="997">
        <v>270</v>
      </c>
      <c r="L287" s="961" t="s">
        <v>67</v>
      </c>
      <c r="M287" s="961" t="s">
        <v>74</v>
      </c>
    </row>
    <row r="288" spans="1:17" s="960" customFormat="1" ht="15.75" customHeight="1">
      <c r="A288" s="1026"/>
      <c r="B288" s="1027"/>
      <c r="C288" s="1027"/>
      <c r="D288" s="962" t="s">
        <v>129</v>
      </c>
      <c r="E288" s="1029">
        <v>43575</v>
      </c>
      <c r="F288" s="1029" t="s">
        <v>489</v>
      </c>
      <c r="G288" s="1030">
        <v>50</v>
      </c>
      <c r="H288" s="961"/>
      <c r="I288" s="961"/>
      <c r="J288" s="974"/>
      <c r="K288" s="961">
        <v>50</v>
      </c>
      <c r="L288" s="961" t="s">
        <v>67</v>
      </c>
      <c r="M288" s="961" t="s">
        <v>74</v>
      </c>
      <c r="N288" s="1031"/>
      <c r="O288" s="1032"/>
      <c r="P288" s="1031"/>
      <c r="Q288" s="1031"/>
    </row>
    <row r="289" spans="1:17" s="960" customFormat="1" ht="15.75" customHeight="1">
      <c r="A289" s="1026"/>
      <c r="B289" s="1027"/>
      <c r="C289" s="1027"/>
      <c r="D289" s="962" t="s">
        <v>129</v>
      </c>
      <c r="E289" s="1029">
        <v>43607</v>
      </c>
      <c r="F289" s="1029" t="s">
        <v>788</v>
      </c>
      <c r="G289" s="1030">
        <v>453</v>
      </c>
      <c r="H289" s="961"/>
      <c r="I289" s="961"/>
      <c r="J289" s="974"/>
      <c r="K289" s="961">
        <v>453</v>
      </c>
      <c r="L289" s="961" t="s">
        <v>67</v>
      </c>
      <c r="M289" s="961" t="s">
        <v>74</v>
      </c>
      <c r="N289" s="1031"/>
      <c r="O289" s="1032"/>
      <c r="P289" s="1031"/>
      <c r="Q289" s="1031"/>
    </row>
    <row r="290" spans="1:17" s="960" customFormat="1" ht="15.75" customHeight="1">
      <c r="A290" s="1026"/>
      <c r="B290" s="1027"/>
      <c r="C290" s="1027"/>
      <c r="D290" s="962" t="s">
        <v>129</v>
      </c>
      <c r="E290" s="1033" t="s">
        <v>650</v>
      </c>
      <c r="F290" s="1033" t="s">
        <v>679</v>
      </c>
      <c r="G290" s="1034">
        <v>190</v>
      </c>
      <c r="H290" s="954"/>
      <c r="I290" s="954"/>
      <c r="J290" s="1006"/>
      <c r="K290" s="954">
        <v>190</v>
      </c>
      <c r="L290" s="961" t="s">
        <v>67</v>
      </c>
      <c r="M290" s="961" t="s">
        <v>74</v>
      </c>
      <c r="N290" s="1031"/>
      <c r="O290" s="1032"/>
      <c r="P290" s="1031"/>
      <c r="Q290" s="1031"/>
    </row>
    <row r="291" spans="1:17" s="960" customFormat="1" ht="15.75" customHeight="1">
      <c r="A291" s="1026"/>
      <c r="B291" s="1027"/>
      <c r="C291" s="1027"/>
      <c r="D291" s="962" t="s">
        <v>129</v>
      </c>
      <c r="E291" s="1029">
        <v>43630</v>
      </c>
      <c r="F291" s="1029">
        <v>43689</v>
      </c>
      <c r="G291" s="1034">
        <v>475</v>
      </c>
      <c r="H291" s="954"/>
      <c r="I291" s="954"/>
      <c r="J291" s="1006"/>
      <c r="K291" s="954">
        <v>475</v>
      </c>
      <c r="L291" s="961" t="s">
        <v>67</v>
      </c>
      <c r="M291" s="961" t="s">
        <v>74</v>
      </c>
      <c r="N291" s="1031"/>
      <c r="O291" s="1032"/>
      <c r="P291" s="1031"/>
      <c r="Q291" s="1031"/>
    </row>
    <row r="292" spans="1:17" s="960" customFormat="1" ht="15.75" customHeight="1">
      <c r="A292" s="986"/>
      <c r="B292" s="988"/>
      <c r="C292" s="988"/>
      <c r="D292" s="962" t="s">
        <v>129</v>
      </c>
      <c r="E292" s="1033" t="s">
        <v>678</v>
      </c>
      <c r="F292" s="1033" t="s">
        <v>863</v>
      </c>
      <c r="G292" s="1034">
        <v>402</v>
      </c>
      <c r="H292" s="954"/>
      <c r="I292" s="954"/>
      <c r="J292" s="1006"/>
      <c r="K292" s="954">
        <v>402</v>
      </c>
      <c r="L292" s="961" t="s">
        <v>67</v>
      </c>
      <c r="M292" s="961" t="s">
        <v>74</v>
      </c>
      <c r="N292" s="1031"/>
      <c r="O292" s="1032"/>
      <c r="P292" s="1031"/>
      <c r="Q292" s="1031"/>
    </row>
    <row r="293" spans="1:13" s="960" customFormat="1" ht="15.75" customHeight="1">
      <c r="A293" s="954">
        <v>2</v>
      </c>
      <c r="B293" s="955" t="s">
        <v>132</v>
      </c>
      <c r="C293" s="955" t="s">
        <v>133</v>
      </c>
      <c r="D293" s="955" t="s">
        <v>83</v>
      </c>
      <c r="E293" s="954" t="s">
        <v>134</v>
      </c>
      <c r="F293" s="954" t="s">
        <v>189</v>
      </c>
      <c r="G293" s="1000">
        <v>40</v>
      </c>
      <c r="H293" s="1000"/>
      <c r="I293" s="1000"/>
      <c r="J293" s="1000"/>
      <c r="K293" s="1000">
        <v>40</v>
      </c>
      <c r="L293" s="1000" t="s">
        <v>92</v>
      </c>
      <c r="M293" s="954" t="s">
        <v>78</v>
      </c>
    </row>
    <row r="294" spans="1:13" s="960" customFormat="1" ht="15.75" customHeight="1">
      <c r="A294" s="961">
        <v>3</v>
      </c>
      <c r="B294" s="962" t="s">
        <v>294</v>
      </c>
      <c r="C294" s="962" t="s">
        <v>295</v>
      </c>
      <c r="D294" s="1028" t="s">
        <v>72</v>
      </c>
      <c r="E294" s="1029" t="s">
        <v>307</v>
      </c>
      <c r="F294" s="1029" t="s">
        <v>148</v>
      </c>
      <c r="G294" s="997">
        <v>56</v>
      </c>
      <c r="H294" s="997"/>
      <c r="I294" s="997"/>
      <c r="J294" s="974"/>
      <c r="K294" s="997">
        <v>56</v>
      </c>
      <c r="L294" s="961" t="s">
        <v>67</v>
      </c>
      <c r="M294" s="954" t="s">
        <v>78</v>
      </c>
    </row>
    <row r="295" spans="1:13" s="960" customFormat="1" ht="15.75" customHeight="1">
      <c r="A295" s="961">
        <v>4</v>
      </c>
      <c r="B295" s="962" t="s">
        <v>296</v>
      </c>
      <c r="C295" s="962" t="s">
        <v>295</v>
      </c>
      <c r="D295" s="962" t="s">
        <v>185</v>
      </c>
      <c r="E295" s="1029" t="s">
        <v>273</v>
      </c>
      <c r="F295" s="1029" t="s">
        <v>346</v>
      </c>
      <c r="G295" s="997">
        <v>50</v>
      </c>
      <c r="H295" s="997"/>
      <c r="I295" s="997"/>
      <c r="J295" s="974"/>
      <c r="K295" s="997">
        <v>50</v>
      </c>
      <c r="L295" s="961" t="s">
        <v>67</v>
      </c>
      <c r="M295" s="997" t="s">
        <v>413</v>
      </c>
    </row>
    <row r="296" spans="1:13" s="979" customFormat="1" ht="15.75" customHeight="1">
      <c r="A296" s="961">
        <v>5</v>
      </c>
      <c r="B296" s="1035" t="s">
        <v>1063</v>
      </c>
      <c r="C296" s="962" t="s">
        <v>295</v>
      </c>
      <c r="D296" s="955" t="s">
        <v>66</v>
      </c>
      <c r="E296" s="1029">
        <v>43522</v>
      </c>
      <c r="F296" s="1029">
        <v>43551</v>
      </c>
      <c r="G296" s="961">
        <v>50</v>
      </c>
      <c r="H296" s="961"/>
      <c r="I296" s="961"/>
      <c r="J296" s="978"/>
      <c r="K296" s="961">
        <v>50</v>
      </c>
      <c r="L296" s="961" t="s">
        <v>67</v>
      </c>
      <c r="M296" s="961"/>
    </row>
    <row r="297" spans="1:13" s="960" customFormat="1" ht="15.75" customHeight="1">
      <c r="A297" s="961">
        <v>6</v>
      </c>
      <c r="B297" s="962" t="s">
        <v>297</v>
      </c>
      <c r="C297" s="962" t="s">
        <v>266</v>
      </c>
      <c r="D297" s="962" t="s">
        <v>83</v>
      </c>
      <c r="E297" s="1029" t="s">
        <v>277</v>
      </c>
      <c r="F297" s="1029" t="s">
        <v>311</v>
      </c>
      <c r="G297" s="997">
        <v>45</v>
      </c>
      <c r="H297" s="997"/>
      <c r="I297" s="997"/>
      <c r="J297" s="974"/>
      <c r="K297" s="997">
        <v>45</v>
      </c>
      <c r="L297" s="961" t="s">
        <v>298</v>
      </c>
      <c r="M297" s="961" t="s">
        <v>78</v>
      </c>
    </row>
    <row r="298" spans="1:13" s="960" customFormat="1" ht="15.75" customHeight="1">
      <c r="A298" s="961">
        <v>7</v>
      </c>
      <c r="B298" s="962" t="s">
        <v>299</v>
      </c>
      <c r="C298" s="962" t="s">
        <v>305</v>
      </c>
      <c r="D298" s="962" t="s">
        <v>93</v>
      </c>
      <c r="E298" s="1029" t="s">
        <v>248</v>
      </c>
      <c r="F298" s="1029" t="s">
        <v>346</v>
      </c>
      <c r="G298" s="997">
        <v>65</v>
      </c>
      <c r="H298" s="997"/>
      <c r="I298" s="997"/>
      <c r="J298" s="974"/>
      <c r="K298" s="997">
        <v>65</v>
      </c>
      <c r="L298" s="961" t="s">
        <v>67</v>
      </c>
      <c r="M298" s="961" t="s">
        <v>74</v>
      </c>
    </row>
    <row r="299" spans="1:13" s="960" customFormat="1" ht="15.75" customHeight="1">
      <c r="A299" s="961">
        <v>8</v>
      </c>
      <c r="B299" s="962" t="s">
        <v>300</v>
      </c>
      <c r="C299" s="962" t="s">
        <v>306</v>
      </c>
      <c r="D299" s="962" t="s">
        <v>66</v>
      </c>
      <c r="E299" s="1029" t="s">
        <v>193</v>
      </c>
      <c r="F299" s="1029" t="s">
        <v>315</v>
      </c>
      <c r="G299" s="997">
        <v>24</v>
      </c>
      <c r="H299" s="997"/>
      <c r="I299" s="997"/>
      <c r="J299" s="974"/>
      <c r="K299" s="997">
        <v>24</v>
      </c>
      <c r="L299" s="961" t="s">
        <v>67</v>
      </c>
      <c r="M299" s="954" t="s">
        <v>78</v>
      </c>
    </row>
    <row r="300" spans="1:13" s="960" customFormat="1" ht="15.75" customHeight="1">
      <c r="A300" s="961">
        <v>9</v>
      </c>
      <c r="B300" s="962" t="s">
        <v>301</v>
      </c>
      <c r="C300" s="962" t="s">
        <v>302</v>
      </c>
      <c r="D300" s="962" t="s">
        <v>83</v>
      </c>
      <c r="E300" s="1029" t="s">
        <v>273</v>
      </c>
      <c r="F300" s="1029" t="s">
        <v>409</v>
      </c>
      <c r="G300" s="997">
        <v>63</v>
      </c>
      <c r="H300" s="997"/>
      <c r="I300" s="997"/>
      <c r="J300" s="974"/>
      <c r="K300" s="997">
        <v>63</v>
      </c>
      <c r="L300" s="961" t="s">
        <v>298</v>
      </c>
      <c r="M300" s="961" t="s">
        <v>74</v>
      </c>
    </row>
    <row r="301" spans="1:13" s="960" customFormat="1" ht="15.75" customHeight="1">
      <c r="A301" s="954">
        <v>10</v>
      </c>
      <c r="B301" s="955" t="s">
        <v>303</v>
      </c>
      <c r="C301" s="955" t="s">
        <v>302</v>
      </c>
      <c r="D301" s="955" t="s">
        <v>83</v>
      </c>
      <c r="E301" s="1033" t="s">
        <v>308</v>
      </c>
      <c r="F301" s="1033" t="s">
        <v>409</v>
      </c>
      <c r="G301" s="1000">
        <v>49</v>
      </c>
      <c r="H301" s="1000"/>
      <c r="I301" s="1000"/>
      <c r="J301" s="1006"/>
      <c r="K301" s="1000">
        <v>49</v>
      </c>
      <c r="L301" s="954" t="s">
        <v>304</v>
      </c>
      <c r="M301" s="954" t="s">
        <v>74</v>
      </c>
    </row>
    <row r="302" spans="1:13" s="960" customFormat="1" ht="15.75" customHeight="1">
      <c r="A302" s="961">
        <v>11</v>
      </c>
      <c r="B302" s="962" t="s">
        <v>460</v>
      </c>
      <c r="C302" s="962" t="s">
        <v>466</v>
      </c>
      <c r="D302" s="962" t="s">
        <v>83</v>
      </c>
      <c r="E302" s="1029">
        <v>43543</v>
      </c>
      <c r="F302" s="1029" t="s">
        <v>507</v>
      </c>
      <c r="G302" s="1030">
        <v>69</v>
      </c>
      <c r="H302" s="961"/>
      <c r="I302" s="961"/>
      <c r="J302" s="974"/>
      <c r="K302" s="961">
        <v>69</v>
      </c>
      <c r="L302" s="961" t="s">
        <v>67</v>
      </c>
      <c r="M302" s="954" t="s">
        <v>74</v>
      </c>
    </row>
    <row r="303" spans="1:13" s="960" customFormat="1" ht="15.75" customHeight="1">
      <c r="A303" s="961">
        <v>12</v>
      </c>
      <c r="B303" s="962" t="s">
        <v>461</v>
      </c>
      <c r="C303" s="962" t="s">
        <v>295</v>
      </c>
      <c r="D303" s="1037" t="s">
        <v>185</v>
      </c>
      <c r="E303" s="1029">
        <v>43552</v>
      </c>
      <c r="F303" s="1029" t="s">
        <v>318</v>
      </c>
      <c r="G303" s="1030">
        <v>40</v>
      </c>
      <c r="H303" s="961"/>
      <c r="I303" s="961"/>
      <c r="J303" s="974"/>
      <c r="K303" s="961">
        <v>40</v>
      </c>
      <c r="L303" s="961" t="s">
        <v>67</v>
      </c>
      <c r="M303" s="954" t="s">
        <v>74</v>
      </c>
    </row>
    <row r="304" spans="1:13" s="960" customFormat="1" ht="15.75" customHeight="1">
      <c r="A304" s="961">
        <v>13</v>
      </c>
      <c r="B304" s="962" t="s">
        <v>462</v>
      </c>
      <c r="C304" s="962" t="s">
        <v>463</v>
      </c>
      <c r="D304" s="962" t="s">
        <v>72</v>
      </c>
      <c r="E304" s="1029" t="s">
        <v>464</v>
      </c>
      <c r="F304" s="1029" t="s">
        <v>454</v>
      </c>
      <c r="G304" s="1030">
        <v>157</v>
      </c>
      <c r="H304" s="961">
        <v>7</v>
      </c>
      <c r="I304" s="961"/>
      <c r="J304" s="974"/>
      <c r="K304" s="961">
        <v>150</v>
      </c>
      <c r="L304" s="961" t="s">
        <v>67</v>
      </c>
      <c r="M304" s="954" t="s">
        <v>78</v>
      </c>
    </row>
    <row r="305" spans="1:13" s="960" customFormat="1" ht="15.75" customHeight="1">
      <c r="A305" s="983">
        <v>14</v>
      </c>
      <c r="B305" s="985" t="s">
        <v>465</v>
      </c>
      <c r="C305" s="985" t="s">
        <v>128</v>
      </c>
      <c r="D305" s="962" t="s">
        <v>129</v>
      </c>
      <c r="E305" s="1029">
        <v>43575</v>
      </c>
      <c r="F305" s="1029" t="s">
        <v>489</v>
      </c>
      <c r="G305" s="1030">
        <v>400</v>
      </c>
      <c r="H305" s="961"/>
      <c r="I305" s="961"/>
      <c r="J305" s="974"/>
      <c r="K305" s="961">
        <v>400</v>
      </c>
      <c r="L305" s="961" t="s">
        <v>67</v>
      </c>
      <c r="M305" s="961" t="s">
        <v>74</v>
      </c>
    </row>
    <row r="306" spans="1:13" s="960" customFormat="1" ht="15.75" customHeight="1">
      <c r="A306" s="1026"/>
      <c r="B306" s="1027"/>
      <c r="C306" s="1027"/>
      <c r="D306" s="955" t="s">
        <v>129</v>
      </c>
      <c r="E306" s="1033">
        <v>43803</v>
      </c>
      <c r="F306" s="1033"/>
      <c r="G306" s="1034">
        <v>280</v>
      </c>
      <c r="H306" s="954"/>
      <c r="I306" s="954"/>
      <c r="J306" s="1006"/>
      <c r="K306" s="954">
        <v>280</v>
      </c>
      <c r="L306" s="954" t="s">
        <v>67</v>
      </c>
      <c r="M306" s="954" t="s">
        <v>74</v>
      </c>
    </row>
    <row r="307" spans="1:13" s="960" customFormat="1" ht="15.75" customHeight="1">
      <c r="A307" s="986"/>
      <c r="B307" s="988"/>
      <c r="C307" s="988"/>
      <c r="D307" s="955" t="s">
        <v>129</v>
      </c>
      <c r="E307" s="1033">
        <v>43817</v>
      </c>
      <c r="F307" s="1033"/>
      <c r="G307" s="1034">
        <v>120</v>
      </c>
      <c r="H307" s="954"/>
      <c r="I307" s="954"/>
      <c r="J307" s="1006"/>
      <c r="K307" s="954">
        <v>120</v>
      </c>
      <c r="L307" s="954" t="s">
        <v>67</v>
      </c>
      <c r="M307" s="954" t="s">
        <v>74</v>
      </c>
    </row>
    <row r="308" spans="1:13" s="960" customFormat="1" ht="15.75" customHeight="1">
      <c r="A308" s="954">
        <v>15</v>
      </c>
      <c r="B308" s="955" t="s">
        <v>535</v>
      </c>
      <c r="C308" s="955" t="s">
        <v>133</v>
      </c>
      <c r="D308" s="955" t="s">
        <v>83</v>
      </c>
      <c r="E308" s="1033">
        <v>43622</v>
      </c>
      <c r="F308" s="1033" t="s">
        <v>591</v>
      </c>
      <c r="G308" s="1034">
        <v>90</v>
      </c>
      <c r="H308" s="954"/>
      <c r="I308" s="954"/>
      <c r="J308" s="1006"/>
      <c r="K308" s="954">
        <v>90</v>
      </c>
      <c r="L308" s="954" t="s">
        <v>536</v>
      </c>
      <c r="M308" s="1000" t="s">
        <v>78</v>
      </c>
    </row>
    <row r="309" spans="1:13" s="960" customFormat="1" ht="15.75" customHeight="1">
      <c r="A309" s="954">
        <v>16</v>
      </c>
      <c r="B309" s="955" t="s">
        <v>649</v>
      </c>
      <c r="C309" s="955" t="s">
        <v>306</v>
      </c>
      <c r="D309" s="955" t="s">
        <v>83</v>
      </c>
      <c r="E309" s="1033" t="s">
        <v>650</v>
      </c>
      <c r="F309" s="1033" t="s">
        <v>864</v>
      </c>
      <c r="G309" s="1034">
        <v>64</v>
      </c>
      <c r="H309" s="954"/>
      <c r="I309" s="954"/>
      <c r="J309" s="1006"/>
      <c r="K309" s="954">
        <v>64</v>
      </c>
      <c r="L309" s="954" t="s">
        <v>67</v>
      </c>
      <c r="M309" s="1000" t="s">
        <v>78</v>
      </c>
    </row>
    <row r="310" spans="1:13" s="979" customFormat="1" ht="15.75" customHeight="1">
      <c r="A310" s="954">
        <v>17</v>
      </c>
      <c r="B310" s="1038" t="s">
        <v>1062</v>
      </c>
      <c r="C310" s="955" t="s">
        <v>133</v>
      </c>
      <c r="D310" s="955" t="s">
        <v>72</v>
      </c>
      <c r="E310" s="1033">
        <v>43747</v>
      </c>
      <c r="F310" s="1033">
        <v>43769</v>
      </c>
      <c r="G310" s="1034">
        <v>64</v>
      </c>
      <c r="H310" s="954"/>
      <c r="I310" s="954"/>
      <c r="J310" s="1095"/>
      <c r="K310" s="954">
        <v>64</v>
      </c>
      <c r="L310" s="954" t="s">
        <v>67</v>
      </c>
      <c r="M310" s="954" t="s">
        <v>74</v>
      </c>
    </row>
    <row r="311" spans="1:13" s="979" customFormat="1" ht="15.75" customHeight="1" thickBot="1">
      <c r="A311" s="954">
        <v>18</v>
      </c>
      <c r="B311" s="1038" t="s">
        <v>1101</v>
      </c>
      <c r="C311" s="955" t="s">
        <v>295</v>
      </c>
      <c r="D311" s="955" t="s">
        <v>83</v>
      </c>
      <c r="E311" s="1033">
        <v>43818</v>
      </c>
      <c r="F311" s="1033"/>
      <c r="G311" s="1034">
        <v>48</v>
      </c>
      <c r="H311" s="954"/>
      <c r="I311" s="954"/>
      <c r="J311" s="1095"/>
      <c r="K311" s="954">
        <v>48</v>
      </c>
      <c r="L311" s="954" t="s">
        <v>304</v>
      </c>
      <c r="M311" s="954"/>
    </row>
    <row r="312" spans="1:13" s="960" customFormat="1" ht="15.75" customHeight="1" thickBot="1">
      <c r="A312" s="1134"/>
      <c r="B312" s="1134"/>
      <c r="C312" s="1135"/>
      <c r="D312" s="1135"/>
      <c r="E312" s="1136"/>
      <c r="F312" s="1137"/>
      <c r="G312" s="1093">
        <f>SUM(G282:G311)</f>
        <v>4510</v>
      </c>
      <c r="H312" s="1093">
        <f>SUM(H282:H309)</f>
        <v>7</v>
      </c>
      <c r="I312" s="1093"/>
      <c r="J312" s="1093"/>
      <c r="K312" s="1093">
        <f>SUM(K282:K311)</f>
        <v>4503</v>
      </c>
      <c r="L312" s="1133"/>
      <c r="M312" s="1133"/>
    </row>
    <row r="313" spans="1:13" s="960" customFormat="1" ht="15.75" customHeight="1">
      <c r="A313" s="1138" t="s">
        <v>160</v>
      </c>
      <c r="B313" s="1138"/>
      <c r="C313" s="1138"/>
      <c r="D313" s="1138"/>
      <c r="E313" s="1138"/>
      <c r="F313" s="1138"/>
      <c r="G313" s="1138"/>
      <c r="H313" s="1138"/>
      <c r="I313" s="1138"/>
      <c r="J313" s="1138"/>
      <c r="K313" s="1138"/>
      <c r="L313" s="1138"/>
      <c r="M313" s="1138"/>
    </row>
    <row r="314" spans="1:13" s="960" customFormat="1" ht="17.25" customHeight="1">
      <c r="A314" s="1058">
        <v>1</v>
      </c>
      <c r="B314" s="1059" t="s">
        <v>149</v>
      </c>
      <c r="C314" s="1059" t="s">
        <v>150</v>
      </c>
      <c r="D314" s="1037" t="s">
        <v>117</v>
      </c>
      <c r="E314" s="1029" t="s">
        <v>151</v>
      </c>
      <c r="F314" s="1029" t="s">
        <v>187</v>
      </c>
      <c r="G314" s="961">
        <v>32</v>
      </c>
      <c r="H314" s="961">
        <v>2</v>
      </c>
      <c r="I314" s="961"/>
      <c r="J314" s="974"/>
      <c r="K314" s="961">
        <v>30</v>
      </c>
      <c r="L314" s="792" t="s">
        <v>67</v>
      </c>
      <c r="M314" s="997" t="s">
        <v>78</v>
      </c>
    </row>
    <row r="315" spans="1:13" s="960" customFormat="1" ht="17.25" customHeight="1">
      <c r="A315" s="1061"/>
      <c r="B315" s="1062"/>
      <c r="C315" s="1062"/>
      <c r="D315" s="1045" t="s">
        <v>72</v>
      </c>
      <c r="E315" s="1029" t="s">
        <v>248</v>
      </c>
      <c r="F315" s="1029" t="s">
        <v>621</v>
      </c>
      <c r="G315" s="961">
        <v>70</v>
      </c>
      <c r="H315" s="961"/>
      <c r="I315" s="961"/>
      <c r="J315" s="974"/>
      <c r="K315" s="961">
        <v>70</v>
      </c>
      <c r="L315" s="968" t="s">
        <v>67</v>
      </c>
      <c r="M315" s="997" t="s">
        <v>78</v>
      </c>
    </row>
    <row r="316" spans="1:13" s="960" customFormat="1" ht="15.75" customHeight="1">
      <c r="A316" s="968">
        <v>2</v>
      </c>
      <c r="B316" s="962" t="s">
        <v>152</v>
      </c>
      <c r="C316" s="1045" t="s">
        <v>153</v>
      </c>
      <c r="D316" s="962" t="s">
        <v>117</v>
      </c>
      <c r="E316" s="1029" t="s">
        <v>154</v>
      </c>
      <c r="F316" s="1029" t="s">
        <v>251</v>
      </c>
      <c r="G316" s="961">
        <v>30</v>
      </c>
      <c r="H316" s="961"/>
      <c r="I316" s="961"/>
      <c r="J316" s="974"/>
      <c r="K316" s="961">
        <v>30</v>
      </c>
      <c r="L316" s="792" t="s">
        <v>67</v>
      </c>
      <c r="M316" s="997" t="s">
        <v>78</v>
      </c>
    </row>
    <row r="317" spans="1:13" s="960" customFormat="1" ht="15.75" customHeight="1">
      <c r="A317" s="968">
        <v>3</v>
      </c>
      <c r="B317" s="1045" t="s">
        <v>155</v>
      </c>
      <c r="C317" s="1045" t="s">
        <v>156</v>
      </c>
      <c r="D317" s="962" t="s">
        <v>66</v>
      </c>
      <c r="E317" s="1029" t="s">
        <v>154</v>
      </c>
      <c r="F317" s="1029" t="s">
        <v>252</v>
      </c>
      <c r="G317" s="961">
        <v>100</v>
      </c>
      <c r="H317" s="961"/>
      <c r="I317" s="961"/>
      <c r="J317" s="974"/>
      <c r="K317" s="961">
        <v>100</v>
      </c>
      <c r="L317" s="968" t="s">
        <v>67</v>
      </c>
      <c r="M317" s="997" t="s">
        <v>78</v>
      </c>
    </row>
    <row r="318" spans="1:13" s="960" customFormat="1" ht="15.75" customHeight="1">
      <c r="A318" s="792">
        <v>4</v>
      </c>
      <c r="B318" s="1139" t="s">
        <v>157</v>
      </c>
      <c r="C318" s="999" t="s">
        <v>150</v>
      </c>
      <c r="D318" s="955" t="s">
        <v>117</v>
      </c>
      <c r="E318" s="1033" t="s">
        <v>158</v>
      </c>
      <c r="F318" s="1033" t="s">
        <v>546</v>
      </c>
      <c r="G318" s="954">
        <v>48</v>
      </c>
      <c r="H318" s="954">
        <v>1</v>
      </c>
      <c r="I318" s="954"/>
      <c r="J318" s="974"/>
      <c r="K318" s="954">
        <v>47</v>
      </c>
      <c r="L318" s="792" t="s">
        <v>67</v>
      </c>
      <c r="M318" s="954" t="s">
        <v>159</v>
      </c>
    </row>
    <row r="319" spans="1:13" s="960" customFormat="1" ht="15.75" customHeight="1">
      <c r="A319" s="968">
        <v>5</v>
      </c>
      <c r="B319" s="1045" t="s">
        <v>243</v>
      </c>
      <c r="C319" s="1045" t="s">
        <v>244</v>
      </c>
      <c r="D319" s="962" t="s">
        <v>117</v>
      </c>
      <c r="E319" s="1029" t="s">
        <v>187</v>
      </c>
      <c r="F319" s="1029" t="s">
        <v>263</v>
      </c>
      <c r="G319" s="961">
        <v>44</v>
      </c>
      <c r="H319" s="961"/>
      <c r="I319" s="961"/>
      <c r="J319" s="974"/>
      <c r="K319" s="961">
        <v>44</v>
      </c>
      <c r="L319" s="968" t="s">
        <v>67</v>
      </c>
      <c r="M319" s="997" t="s">
        <v>78</v>
      </c>
    </row>
    <row r="320" spans="1:13" s="960" customFormat="1" ht="15.75" customHeight="1">
      <c r="A320" s="968">
        <v>6</v>
      </c>
      <c r="B320" s="1045" t="s">
        <v>246</v>
      </c>
      <c r="C320" s="1045" t="s">
        <v>247</v>
      </c>
      <c r="D320" s="962" t="s">
        <v>117</v>
      </c>
      <c r="E320" s="1029" t="s">
        <v>187</v>
      </c>
      <c r="F320" s="1029" t="s">
        <v>350</v>
      </c>
      <c r="G320" s="961">
        <v>44</v>
      </c>
      <c r="H320" s="961"/>
      <c r="I320" s="961"/>
      <c r="J320" s="974"/>
      <c r="K320" s="961">
        <v>44</v>
      </c>
      <c r="L320" s="968" t="s">
        <v>67</v>
      </c>
      <c r="M320" s="997" t="s">
        <v>78</v>
      </c>
    </row>
    <row r="321" spans="1:13" s="960" customFormat="1" ht="15.75" customHeight="1">
      <c r="A321" s="968">
        <v>7</v>
      </c>
      <c r="B321" s="1045" t="s">
        <v>249</v>
      </c>
      <c r="C321" s="1045" t="s">
        <v>156</v>
      </c>
      <c r="D321" s="962" t="s">
        <v>117</v>
      </c>
      <c r="E321" s="1029" t="s">
        <v>250</v>
      </c>
      <c r="F321" s="1029" t="s">
        <v>717</v>
      </c>
      <c r="G321" s="961">
        <v>20</v>
      </c>
      <c r="H321" s="961"/>
      <c r="I321" s="961"/>
      <c r="J321" s="974"/>
      <c r="K321" s="961">
        <v>20</v>
      </c>
      <c r="L321" s="968" t="s">
        <v>67</v>
      </c>
      <c r="M321" s="997" t="s">
        <v>78</v>
      </c>
    </row>
    <row r="322" spans="1:13" s="960" customFormat="1" ht="15.75" customHeight="1">
      <c r="A322" s="1140">
        <v>8</v>
      </c>
      <c r="B322" s="1141" t="s">
        <v>351</v>
      </c>
      <c r="C322" s="1141" t="s">
        <v>352</v>
      </c>
      <c r="D322" s="962" t="s">
        <v>117</v>
      </c>
      <c r="E322" s="1142" t="s">
        <v>273</v>
      </c>
      <c r="F322" s="1029" t="s">
        <v>718</v>
      </c>
      <c r="G322" s="990">
        <v>77</v>
      </c>
      <c r="H322" s="990"/>
      <c r="I322" s="990"/>
      <c r="J322" s="1143">
        <v>77</v>
      </c>
      <c r="K322" s="990"/>
      <c r="L322" s="1144" t="s">
        <v>67</v>
      </c>
      <c r="M322" s="997" t="s">
        <v>78</v>
      </c>
    </row>
    <row r="323" spans="1:179" s="974" customFormat="1" ht="17.25" customHeight="1">
      <c r="A323" s="968">
        <v>9</v>
      </c>
      <c r="B323" s="1045" t="s">
        <v>866</v>
      </c>
      <c r="C323" s="1045" t="s">
        <v>244</v>
      </c>
      <c r="D323" s="1028" t="s">
        <v>72</v>
      </c>
      <c r="E323" s="1029" t="s">
        <v>685</v>
      </c>
      <c r="F323" s="1029" t="s">
        <v>867</v>
      </c>
      <c r="G323" s="961">
        <v>30</v>
      </c>
      <c r="H323" s="961"/>
      <c r="I323" s="961"/>
      <c r="K323" s="975">
        <v>30</v>
      </c>
      <c r="L323" s="968" t="s">
        <v>67</v>
      </c>
      <c r="M323" s="997" t="s">
        <v>78</v>
      </c>
      <c r="N323" s="1083"/>
      <c r="O323" s="1083"/>
      <c r="P323" s="1083"/>
      <c r="Q323" s="1083"/>
      <c r="R323" s="1083"/>
      <c r="S323" s="1083"/>
      <c r="T323" s="1083"/>
      <c r="U323" s="1083"/>
      <c r="V323" s="1083"/>
      <c r="W323" s="1083"/>
      <c r="X323" s="1083"/>
      <c r="Y323" s="1083"/>
      <c r="Z323" s="1083"/>
      <c r="AA323" s="1083"/>
      <c r="AB323" s="1083"/>
      <c r="AC323" s="1083"/>
      <c r="AD323" s="1083"/>
      <c r="AE323" s="1083"/>
      <c r="AF323" s="1083"/>
      <c r="AG323" s="1083"/>
      <c r="AH323" s="1083"/>
      <c r="AI323" s="1083"/>
      <c r="AJ323" s="1083"/>
      <c r="AK323" s="1083"/>
      <c r="AL323" s="1083"/>
      <c r="AM323" s="1083"/>
      <c r="AN323" s="1083"/>
      <c r="AO323" s="1083"/>
      <c r="AP323" s="1083"/>
      <c r="AQ323" s="1083"/>
      <c r="AR323" s="1083"/>
      <c r="AS323" s="1083"/>
      <c r="AT323" s="1083"/>
      <c r="AU323" s="1083"/>
      <c r="AV323" s="1083"/>
      <c r="AW323" s="1083"/>
      <c r="AX323" s="1083"/>
      <c r="AY323" s="1083"/>
      <c r="AZ323" s="1083"/>
      <c r="BA323" s="1083"/>
      <c r="BB323" s="1083"/>
      <c r="BC323" s="1083"/>
      <c r="BD323" s="1083"/>
      <c r="BE323" s="1083"/>
      <c r="BF323" s="1083"/>
      <c r="BG323" s="1083"/>
      <c r="BH323" s="1083"/>
      <c r="BI323" s="1083"/>
      <c r="BJ323" s="1083"/>
      <c r="BK323" s="1083"/>
      <c r="BL323" s="1083"/>
      <c r="BM323" s="1083"/>
      <c r="BN323" s="1083"/>
      <c r="BO323" s="1083"/>
      <c r="BP323" s="1083"/>
      <c r="BQ323" s="1083"/>
      <c r="BR323" s="1083"/>
      <c r="BS323" s="1083"/>
      <c r="BT323" s="1083"/>
      <c r="BU323" s="1083"/>
      <c r="BV323" s="1083"/>
      <c r="BW323" s="1083"/>
      <c r="BX323" s="1083"/>
      <c r="BY323" s="1083"/>
      <c r="BZ323" s="1083"/>
      <c r="CA323" s="1083"/>
      <c r="CB323" s="1083"/>
      <c r="CC323" s="1083"/>
      <c r="CD323" s="1083"/>
      <c r="CE323" s="1083"/>
      <c r="CF323" s="1083"/>
      <c r="CG323" s="1083"/>
      <c r="CH323" s="1083"/>
      <c r="CI323" s="1083"/>
      <c r="CJ323" s="1083"/>
      <c r="CK323" s="1083"/>
      <c r="CL323" s="1083"/>
      <c r="CM323" s="1083"/>
      <c r="CN323" s="1083"/>
      <c r="CO323" s="1083"/>
      <c r="CP323" s="1083"/>
      <c r="CQ323" s="1083"/>
      <c r="CR323" s="1083"/>
      <c r="CS323" s="1083"/>
      <c r="CT323" s="1083"/>
      <c r="CU323" s="1083"/>
      <c r="CV323" s="1083"/>
      <c r="CW323" s="1083"/>
      <c r="CX323" s="1083"/>
      <c r="CY323" s="1083"/>
      <c r="CZ323" s="1083"/>
      <c r="DA323" s="1083"/>
      <c r="DB323" s="1083"/>
      <c r="DC323" s="1083"/>
      <c r="DD323" s="1083"/>
      <c r="DE323" s="1083"/>
      <c r="DF323" s="1083"/>
      <c r="DG323" s="1083"/>
      <c r="DH323" s="1083"/>
      <c r="DI323" s="1083"/>
      <c r="DJ323" s="1083"/>
      <c r="DK323" s="1083"/>
      <c r="DL323" s="1083"/>
      <c r="DM323" s="1083"/>
      <c r="DN323" s="1083"/>
      <c r="DO323" s="1083"/>
      <c r="DP323" s="1083"/>
      <c r="DQ323" s="1083"/>
      <c r="DR323" s="1083"/>
      <c r="DS323" s="1083"/>
      <c r="DT323" s="1083"/>
      <c r="DU323" s="1083"/>
      <c r="DV323" s="1083"/>
      <c r="DW323" s="1083"/>
      <c r="DX323" s="1083"/>
      <c r="DY323" s="1083"/>
      <c r="DZ323" s="1083"/>
      <c r="EA323" s="1083"/>
      <c r="EB323" s="1083"/>
      <c r="EC323" s="1083"/>
      <c r="ED323" s="1083"/>
      <c r="EE323" s="1083"/>
      <c r="EF323" s="1083"/>
      <c r="EG323" s="1083"/>
      <c r="EH323" s="1083"/>
      <c r="EI323" s="1083"/>
      <c r="EJ323" s="1083"/>
      <c r="EK323" s="1083"/>
      <c r="EL323" s="1083"/>
      <c r="EM323" s="1083"/>
      <c r="EN323" s="1083"/>
      <c r="EO323" s="1083"/>
      <c r="EP323" s="1083"/>
      <c r="EQ323" s="1083"/>
      <c r="ER323" s="1083"/>
      <c r="ES323" s="1083"/>
      <c r="ET323" s="1083"/>
      <c r="EU323" s="1083"/>
      <c r="EV323" s="1083"/>
      <c r="EW323" s="1083"/>
      <c r="EX323" s="1083"/>
      <c r="EY323" s="1083"/>
      <c r="EZ323" s="1083"/>
      <c r="FA323" s="1083"/>
      <c r="FB323" s="1083"/>
      <c r="FC323" s="1083"/>
      <c r="FD323" s="1083"/>
      <c r="FE323" s="1083"/>
      <c r="FF323" s="1083"/>
      <c r="FG323" s="1083"/>
      <c r="FH323" s="1083"/>
      <c r="FI323" s="1083"/>
      <c r="FJ323" s="1083"/>
      <c r="FK323" s="1083"/>
      <c r="FL323" s="1083"/>
      <c r="FM323" s="1083"/>
      <c r="FN323" s="1083"/>
      <c r="FO323" s="1083"/>
      <c r="FP323" s="1083"/>
      <c r="FQ323" s="1083"/>
      <c r="FR323" s="1083"/>
      <c r="FS323" s="1083"/>
      <c r="FT323" s="1083"/>
      <c r="FU323" s="1083"/>
      <c r="FV323" s="1083"/>
      <c r="FW323" s="1083"/>
    </row>
    <row r="324" spans="1:179" s="974" customFormat="1" ht="17.25" customHeight="1">
      <c r="A324" s="968">
        <v>10</v>
      </c>
      <c r="B324" s="1045" t="s">
        <v>868</v>
      </c>
      <c r="C324" s="1045" t="s">
        <v>244</v>
      </c>
      <c r="D324" s="1028" t="s">
        <v>72</v>
      </c>
      <c r="E324" s="1029" t="s">
        <v>332</v>
      </c>
      <c r="F324" s="1029" t="s">
        <v>558</v>
      </c>
      <c r="G324" s="961">
        <v>53</v>
      </c>
      <c r="H324" s="961"/>
      <c r="I324" s="961"/>
      <c r="K324" s="975">
        <v>53</v>
      </c>
      <c r="L324" s="968" t="s">
        <v>67</v>
      </c>
      <c r="M324" s="997" t="s">
        <v>78</v>
      </c>
      <c r="N324" s="1083"/>
      <c r="O324" s="1083"/>
      <c r="P324" s="1083"/>
      <c r="Q324" s="1083"/>
      <c r="R324" s="1083"/>
      <c r="S324" s="1083"/>
      <c r="T324" s="1083"/>
      <c r="U324" s="1083"/>
      <c r="V324" s="1083"/>
      <c r="W324" s="1083"/>
      <c r="X324" s="1083"/>
      <c r="Y324" s="1083"/>
      <c r="Z324" s="1083"/>
      <c r="AA324" s="1083"/>
      <c r="AB324" s="1083"/>
      <c r="AC324" s="1083"/>
      <c r="AD324" s="1083"/>
      <c r="AE324" s="1083"/>
      <c r="AF324" s="1083"/>
      <c r="AG324" s="1083"/>
      <c r="AH324" s="1083"/>
      <c r="AI324" s="1083"/>
      <c r="AJ324" s="1083"/>
      <c r="AK324" s="1083"/>
      <c r="AL324" s="1083"/>
      <c r="AM324" s="1083"/>
      <c r="AN324" s="1083"/>
      <c r="AO324" s="1083"/>
      <c r="AP324" s="1083"/>
      <c r="AQ324" s="1083"/>
      <c r="AR324" s="1083"/>
      <c r="AS324" s="1083"/>
      <c r="AT324" s="1083"/>
      <c r="AU324" s="1083"/>
      <c r="AV324" s="1083"/>
      <c r="AW324" s="1083"/>
      <c r="AX324" s="1083"/>
      <c r="AY324" s="1083"/>
      <c r="AZ324" s="1083"/>
      <c r="BA324" s="1083"/>
      <c r="BB324" s="1083"/>
      <c r="BC324" s="1083"/>
      <c r="BD324" s="1083"/>
      <c r="BE324" s="1083"/>
      <c r="BF324" s="1083"/>
      <c r="BG324" s="1083"/>
      <c r="BH324" s="1083"/>
      <c r="BI324" s="1083"/>
      <c r="BJ324" s="1083"/>
      <c r="BK324" s="1083"/>
      <c r="BL324" s="1083"/>
      <c r="BM324" s="1083"/>
      <c r="BN324" s="1083"/>
      <c r="BO324" s="1083"/>
      <c r="BP324" s="1083"/>
      <c r="BQ324" s="1083"/>
      <c r="BR324" s="1083"/>
      <c r="BS324" s="1083"/>
      <c r="BT324" s="1083"/>
      <c r="BU324" s="1083"/>
      <c r="BV324" s="1083"/>
      <c r="BW324" s="1083"/>
      <c r="BX324" s="1083"/>
      <c r="BY324" s="1083"/>
      <c r="BZ324" s="1083"/>
      <c r="CA324" s="1083"/>
      <c r="CB324" s="1083"/>
      <c r="CC324" s="1083"/>
      <c r="CD324" s="1083"/>
      <c r="CE324" s="1083"/>
      <c r="CF324" s="1083"/>
      <c r="CG324" s="1083"/>
      <c r="CH324" s="1083"/>
      <c r="CI324" s="1083"/>
      <c r="CJ324" s="1083"/>
      <c r="CK324" s="1083"/>
      <c r="CL324" s="1083"/>
      <c r="CM324" s="1083"/>
      <c r="CN324" s="1083"/>
      <c r="CO324" s="1083"/>
      <c r="CP324" s="1083"/>
      <c r="CQ324" s="1083"/>
      <c r="CR324" s="1083"/>
      <c r="CS324" s="1083"/>
      <c r="CT324" s="1083"/>
      <c r="CU324" s="1083"/>
      <c r="CV324" s="1083"/>
      <c r="CW324" s="1083"/>
      <c r="CX324" s="1083"/>
      <c r="CY324" s="1083"/>
      <c r="CZ324" s="1083"/>
      <c r="DA324" s="1083"/>
      <c r="DB324" s="1083"/>
      <c r="DC324" s="1083"/>
      <c r="DD324" s="1083"/>
      <c r="DE324" s="1083"/>
      <c r="DF324" s="1083"/>
      <c r="DG324" s="1083"/>
      <c r="DH324" s="1083"/>
      <c r="DI324" s="1083"/>
      <c r="DJ324" s="1083"/>
      <c r="DK324" s="1083"/>
      <c r="DL324" s="1083"/>
      <c r="DM324" s="1083"/>
      <c r="DN324" s="1083"/>
      <c r="DO324" s="1083"/>
      <c r="DP324" s="1083"/>
      <c r="DQ324" s="1083"/>
      <c r="DR324" s="1083"/>
      <c r="DS324" s="1083"/>
      <c r="DT324" s="1083"/>
      <c r="DU324" s="1083"/>
      <c r="DV324" s="1083"/>
      <c r="DW324" s="1083"/>
      <c r="DX324" s="1083"/>
      <c r="DY324" s="1083"/>
      <c r="DZ324" s="1083"/>
      <c r="EA324" s="1083"/>
      <c r="EB324" s="1083"/>
      <c r="EC324" s="1083"/>
      <c r="ED324" s="1083"/>
      <c r="EE324" s="1083"/>
      <c r="EF324" s="1083"/>
      <c r="EG324" s="1083"/>
      <c r="EH324" s="1083"/>
      <c r="EI324" s="1083"/>
      <c r="EJ324" s="1083"/>
      <c r="EK324" s="1083"/>
      <c r="EL324" s="1083"/>
      <c r="EM324" s="1083"/>
      <c r="EN324" s="1083"/>
      <c r="EO324" s="1083"/>
      <c r="EP324" s="1083"/>
      <c r="EQ324" s="1083"/>
      <c r="ER324" s="1083"/>
      <c r="ES324" s="1083"/>
      <c r="ET324" s="1083"/>
      <c r="EU324" s="1083"/>
      <c r="EV324" s="1083"/>
      <c r="EW324" s="1083"/>
      <c r="EX324" s="1083"/>
      <c r="EY324" s="1083"/>
      <c r="EZ324" s="1083"/>
      <c r="FA324" s="1083"/>
      <c r="FB324" s="1083"/>
      <c r="FC324" s="1083"/>
      <c r="FD324" s="1083"/>
      <c r="FE324" s="1083"/>
      <c r="FF324" s="1083"/>
      <c r="FG324" s="1083"/>
      <c r="FH324" s="1083"/>
      <c r="FI324" s="1083"/>
      <c r="FJ324" s="1083"/>
      <c r="FK324" s="1083"/>
      <c r="FL324" s="1083"/>
      <c r="FM324" s="1083"/>
      <c r="FN324" s="1083"/>
      <c r="FO324" s="1083"/>
      <c r="FP324" s="1083"/>
      <c r="FQ324" s="1083"/>
      <c r="FR324" s="1083"/>
      <c r="FS324" s="1083"/>
      <c r="FT324" s="1083"/>
      <c r="FU324" s="1083"/>
      <c r="FV324" s="1083"/>
      <c r="FW324" s="1083"/>
    </row>
    <row r="325" spans="1:179" s="974" customFormat="1" ht="17.25" customHeight="1">
      <c r="A325" s="968">
        <v>11</v>
      </c>
      <c r="B325" s="1045" t="s">
        <v>869</v>
      </c>
      <c r="C325" s="1045" t="s">
        <v>244</v>
      </c>
      <c r="D325" s="1028" t="s">
        <v>72</v>
      </c>
      <c r="E325" s="1029" t="s">
        <v>332</v>
      </c>
      <c r="F325" s="1029" t="s">
        <v>558</v>
      </c>
      <c r="G325" s="961">
        <v>60</v>
      </c>
      <c r="H325" s="961"/>
      <c r="I325" s="961"/>
      <c r="K325" s="975">
        <v>60</v>
      </c>
      <c r="L325" s="968" t="s">
        <v>67</v>
      </c>
      <c r="M325" s="997" t="s">
        <v>78</v>
      </c>
      <c r="N325" s="1083"/>
      <c r="O325" s="1083"/>
      <c r="P325" s="1083"/>
      <c r="Q325" s="1083"/>
      <c r="R325" s="1083"/>
      <c r="S325" s="1083"/>
      <c r="T325" s="1083"/>
      <c r="U325" s="1083"/>
      <c r="V325" s="1083"/>
      <c r="W325" s="1083"/>
      <c r="X325" s="1083"/>
      <c r="Y325" s="1083"/>
      <c r="Z325" s="1083"/>
      <c r="AA325" s="1083"/>
      <c r="AB325" s="1083"/>
      <c r="AC325" s="1083"/>
      <c r="AD325" s="1083"/>
      <c r="AE325" s="1083"/>
      <c r="AF325" s="1083"/>
      <c r="AG325" s="1083"/>
      <c r="AH325" s="1083"/>
      <c r="AI325" s="1083"/>
      <c r="AJ325" s="1083"/>
      <c r="AK325" s="1083"/>
      <c r="AL325" s="1083"/>
      <c r="AM325" s="1083"/>
      <c r="AN325" s="1083"/>
      <c r="AO325" s="1083"/>
      <c r="AP325" s="1083"/>
      <c r="AQ325" s="1083"/>
      <c r="AR325" s="1083"/>
      <c r="AS325" s="1083"/>
      <c r="AT325" s="1083"/>
      <c r="AU325" s="1083"/>
      <c r="AV325" s="1083"/>
      <c r="AW325" s="1083"/>
      <c r="AX325" s="1083"/>
      <c r="AY325" s="1083"/>
      <c r="AZ325" s="1083"/>
      <c r="BA325" s="1083"/>
      <c r="BB325" s="1083"/>
      <c r="BC325" s="1083"/>
      <c r="BD325" s="1083"/>
      <c r="BE325" s="1083"/>
      <c r="BF325" s="1083"/>
      <c r="BG325" s="1083"/>
      <c r="BH325" s="1083"/>
      <c r="BI325" s="1083"/>
      <c r="BJ325" s="1083"/>
      <c r="BK325" s="1083"/>
      <c r="BL325" s="1083"/>
      <c r="BM325" s="1083"/>
      <c r="BN325" s="1083"/>
      <c r="BO325" s="1083"/>
      <c r="BP325" s="1083"/>
      <c r="BQ325" s="1083"/>
      <c r="BR325" s="1083"/>
      <c r="BS325" s="1083"/>
      <c r="BT325" s="1083"/>
      <c r="BU325" s="1083"/>
      <c r="BV325" s="1083"/>
      <c r="BW325" s="1083"/>
      <c r="BX325" s="1083"/>
      <c r="BY325" s="1083"/>
      <c r="BZ325" s="1083"/>
      <c r="CA325" s="1083"/>
      <c r="CB325" s="1083"/>
      <c r="CC325" s="1083"/>
      <c r="CD325" s="1083"/>
      <c r="CE325" s="1083"/>
      <c r="CF325" s="1083"/>
      <c r="CG325" s="1083"/>
      <c r="CH325" s="1083"/>
      <c r="CI325" s="1083"/>
      <c r="CJ325" s="1083"/>
      <c r="CK325" s="1083"/>
      <c r="CL325" s="1083"/>
      <c r="CM325" s="1083"/>
      <c r="CN325" s="1083"/>
      <c r="CO325" s="1083"/>
      <c r="CP325" s="1083"/>
      <c r="CQ325" s="1083"/>
      <c r="CR325" s="1083"/>
      <c r="CS325" s="1083"/>
      <c r="CT325" s="1083"/>
      <c r="CU325" s="1083"/>
      <c r="CV325" s="1083"/>
      <c r="CW325" s="1083"/>
      <c r="CX325" s="1083"/>
      <c r="CY325" s="1083"/>
      <c r="CZ325" s="1083"/>
      <c r="DA325" s="1083"/>
      <c r="DB325" s="1083"/>
      <c r="DC325" s="1083"/>
      <c r="DD325" s="1083"/>
      <c r="DE325" s="1083"/>
      <c r="DF325" s="1083"/>
      <c r="DG325" s="1083"/>
      <c r="DH325" s="1083"/>
      <c r="DI325" s="1083"/>
      <c r="DJ325" s="1083"/>
      <c r="DK325" s="1083"/>
      <c r="DL325" s="1083"/>
      <c r="DM325" s="1083"/>
      <c r="DN325" s="1083"/>
      <c r="DO325" s="1083"/>
      <c r="DP325" s="1083"/>
      <c r="DQ325" s="1083"/>
      <c r="DR325" s="1083"/>
      <c r="DS325" s="1083"/>
      <c r="DT325" s="1083"/>
      <c r="DU325" s="1083"/>
      <c r="DV325" s="1083"/>
      <c r="DW325" s="1083"/>
      <c r="DX325" s="1083"/>
      <c r="DY325" s="1083"/>
      <c r="DZ325" s="1083"/>
      <c r="EA325" s="1083"/>
      <c r="EB325" s="1083"/>
      <c r="EC325" s="1083"/>
      <c r="ED325" s="1083"/>
      <c r="EE325" s="1083"/>
      <c r="EF325" s="1083"/>
      <c r="EG325" s="1083"/>
      <c r="EH325" s="1083"/>
      <c r="EI325" s="1083"/>
      <c r="EJ325" s="1083"/>
      <c r="EK325" s="1083"/>
      <c r="EL325" s="1083"/>
      <c r="EM325" s="1083"/>
      <c r="EN325" s="1083"/>
      <c r="EO325" s="1083"/>
      <c r="EP325" s="1083"/>
      <c r="EQ325" s="1083"/>
      <c r="ER325" s="1083"/>
      <c r="ES325" s="1083"/>
      <c r="ET325" s="1083"/>
      <c r="EU325" s="1083"/>
      <c r="EV325" s="1083"/>
      <c r="EW325" s="1083"/>
      <c r="EX325" s="1083"/>
      <c r="EY325" s="1083"/>
      <c r="EZ325" s="1083"/>
      <c r="FA325" s="1083"/>
      <c r="FB325" s="1083"/>
      <c r="FC325" s="1083"/>
      <c r="FD325" s="1083"/>
      <c r="FE325" s="1083"/>
      <c r="FF325" s="1083"/>
      <c r="FG325" s="1083"/>
      <c r="FH325" s="1083"/>
      <c r="FI325" s="1083"/>
      <c r="FJ325" s="1083"/>
      <c r="FK325" s="1083"/>
      <c r="FL325" s="1083"/>
      <c r="FM325" s="1083"/>
      <c r="FN325" s="1083"/>
      <c r="FO325" s="1083"/>
      <c r="FP325" s="1083"/>
      <c r="FQ325" s="1083"/>
      <c r="FR325" s="1083"/>
      <c r="FS325" s="1083"/>
      <c r="FT325" s="1083"/>
      <c r="FU325" s="1083"/>
      <c r="FV325" s="1083"/>
      <c r="FW325" s="1083"/>
    </row>
    <row r="326" spans="1:13" s="1083" customFormat="1" ht="17.25" customHeight="1">
      <c r="A326" s="968">
        <v>12</v>
      </c>
      <c r="B326" s="999" t="s">
        <v>966</v>
      </c>
      <c r="C326" s="999" t="s">
        <v>352</v>
      </c>
      <c r="D326" s="1087" t="s">
        <v>72</v>
      </c>
      <c r="E326" s="1033" t="s">
        <v>364</v>
      </c>
      <c r="F326" s="1029" t="s">
        <v>531</v>
      </c>
      <c r="G326" s="954">
        <v>15</v>
      </c>
      <c r="H326" s="961"/>
      <c r="I326" s="961"/>
      <c r="J326" s="974"/>
      <c r="K326" s="992">
        <v>15</v>
      </c>
      <c r="L326" s="792" t="s">
        <v>67</v>
      </c>
      <c r="M326" s="961" t="s">
        <v>78</v>
      </c>
    </row>
    <row r="327" spans="1:13" s="960" customFormat="1" ht="15.75" customHeight="1">
      <c r="A327" s="968">
        <v>13</v>
      </c>
      <c r="B327" s="1045" t="s">
        <v>477</v>
      </c>
      <c r="C327" s="1045" t="s">
        <v>352</v>
      </c>
      <c r="D327" s="962" t="s">
        <v>117</v>
      </c>
      <c r="E327" s="1029" t="s">
        <v>404</v>
      </c>
      <c r="F327" s="1029" t="s">
        <v>719</v>
      </c>
      <c r="G327" s="961">
        <v>48</v>
      </c>
      <c r="H327" s="961"/>
      <c r="I327" s="961"/>
      <c r="J327" s="974"/>
      <c r="K327" s="961">
        <v>48</v>
      </c>
      <c r="L327" s="968" t="s">
        <v>67</v>
      </c>
      <c r="M327" s="997" t="s">
        <v>78</v>
      </c>
    </row>
    <row r="328" spans="1:13" s="960" customFormat="1" ht="15.75" customHeight="1">
      <c r="A328" s="968">
        <v>14</v>
      </c>
      <c r="B328" s="1045" t="s">
        <v>478</v>
      </c>
      <c r="C328" s="1045" t="s">
        <v>244</v>
      </c>
      <c r="D328" s="962" t="s">
        <v>66</v>
      </c>
      <c r="E328" s="1029" t="s">
        <v>479</v>
      </c>
      <c r="F328" s="1029" t="s">
        <v>455</v>
      </c>
      <c r="G328" s="961">
        <v>83</v>
      </c>
      <c r="H328" s="961"/>
      <c r="I328" s="961"/>
      <c r="J328" s="974"/>
      <c r="K328" s="961">
        <v>83</v>
      </c>
      <c r="L328" s="968" t="s">
        <v>67</v>
      </c>
      <c r="M328" s="961" t="s">
        <v>480</v>
      </c>
    </row>
    <row r="329" spans="1:13" s="960" customFormat="1" ht="15.75" customHeight="1">
      <c r="A329" s="1140">
        <v>15</v>
      </c>
      <c r="B329" s="999" t="s">
        <v>569</v>
      </c>
      <c r="C329" s="999" t="s">
        <v>352</v>
      </c>
      <c r="D329" s="955" t="s">
        <v>66</v>
      </c>
      <c r="E329" s="1033" t="s">
        <v>377</v>
      </c>
      <c r="F329" s="1033" t="s">
        <v>475</v>
      </c>
      <c r="G329" s="954">
        <v>100</v>
      </c>
      <c r="H329" s="990"/>
      <c r="I329" s="1145"/>
      <c r="J329" s="1006"/>
      <c r="K329" s="954">
        <v>100</v>
      </c>
      <c r="L329" s="792" t="s">
        <v>67</v>
      </c>
      <c r="M329" s="997" t="s">
        <v>78</v>
      </c>
    </row>
    <row r="330" spans="1:13" s="960" customFormat="1" ht="15.75" customHeight="1">
      <c r="A330" s="968">
        <v>16</v>
      </c>
      <c r="B330" s="999" t="s">
        <v>596</v>
      </c>
      <c r="C330" s="1045" t="s">
        <v>597</v>
      </c>
      <c r="D330" s="962" t="s">
        <v>117</v>
      </c>
      <c r="E330" s="1029" t="s">
        <v>552</v>
      </c>
      <c r="F330" s="1033" t="s">
        <v>475</v>
      </c>
      <c r="G330" s="961">
        <v>99</v>
      </c>
      <c r="H330" s="961">
        <v>5</v>
      </c>
      <c r="I330" s="961"/>
      <c r="J330" s="974"/>
      <c r="K330" s="961">
        <v>94</v>
      </c>
      <c r="L330" s="968" t="s">
        <v>67</v>
      </c>
      <c r="M330" s="1146" t="s">
        <v>159</v>
      </c>
    </row>
    <row r="331" spans="1:13" s="960" customFormat="1" ht="15.75" customHeight="1">
      <c r="A331" s="968">
        <v>17</v>
      </c>
      <c r="B331" s="999" t="s">
        <v>598</v>
      </c>
      <c r="C331" s="1045" t="s">
        <v>156</v>
      </c>
      <c r="D331" s="1037" t="s">
        <v>66</v>
      </c>
      <c r="E331" s="1029" t="s">
        <v>599</v>
      </c>
      <c r="F331" s="1029" t="s">
        <v>720</v>
      </c>
      <c r="G331" s="961">
        <v>100</v>
      </c>
      <c r="H331" s="961"/>
      <c r="I331" s="961"/>
      <c r="J331" s="974"/>
      <c r="K331" s="961">
        <v>100</v>
      </c>
      <c r="L331" s="968" t="s">
        <v>601</v>
      </c>
      <c r="M331" s="1146" t="s">
        <v>159</v>
      </c>
    </row>
    <row r="332" spans="1:13" s="960" customFormat="1" ht="15.75" customHeight="1">
      <c r="A332" s="1058">
        <v>18</v>
      </c>
      <c r="B332" s="1059" t="s">
        <v>600</v>
      </c>
      <c r="C332" s="999" t="s">
        <v>156</v>
      </c>
      <c r="D332" s="1087" t="s">
        <v>66</v>
      </c>
      <c r="E332" s="1033" t="s">
        <v>599</v>
      </c>
      <c r="F332" s="1029" t="s">
        <v>720</v>
      </c>
      <c r="G332" s="954">
        <v>43</v>
      </c>
      <c r="H332" s="954"/>
      <c r="I332" s="961"/>
      <c r="J332" s="1006"/>
      <c r="K332" s="954">
        <v>43</v>
      </c>
      <c r="L332" s="792" t="s">
        <v>601</v>
      </c>
      <c r="M332" s="1067" t="s">
        <v>159</v>
      </c>
    </row>
    <row r="333" spans="1:13" s="960" customFormat="1" ht="15.75" customHeight="1">
      <c r="A333" s="1061"/>
      <c r="B333" s="1062"/>
      <c r="C333" s="999" t="s">
        <v>156</v>
      </c>
      <c r="D333" s="1087" t="s">
        <v>66</v>
      </c>
      <c r="E333" s="1029" t="s">
        <v>965</v>
      </c>
      <c r="F333" s="1033" t="s">
        <v>245</v>
      </c>
      <c r="G333" s="961">
        <v>97</v>
      </c>
      <c r="H333" s="954"/>
      <c r="I333" s="961"/>
      <c r="J333" s="1006"/>
      <c r="K333" s="961">
        <v>97</v>
      </c>
      <c r="L333" s="968" t="s">
        <v>601</v>
      </c>
      <c r="M333" s="1146" t="s">
        <v>159</v>
      </c>
    </row>
    <row r="334" spans="1:13" s="960" customFormat="1" ht="17.25" customHeight="1">
      <c r="A334" s="968">
        <v>19</v>
      </c>
      <c r="B334" s="1045" t="s">
        <v>627</v>
      </c>
      <c r="C334" s="1045" t="s">
        <v>628</v>
      </c>
      <c r="D334" s="1087" t="s">
        <v>66</v>
      </c>
      <c r="E334" s="1029" t="s">
        <v>629</v>
      </c>
      <c r="F334" s="1029" t="s">
        <v>859</v>
      </c>
      <c r="G334" s="961">
        <v>100</v>
      </c>
      <c r="H334" s="961"/>
      <c r="I334" s="974"/>
      <c r="J334" s="961"/>
      <c r="K334" s="961">
        <v>100</v>
      </c>
      <c r="L334" s="968" t="s">
        <v>67</v>
      </c>
      <c r="M334" s="1146" t="s">
        <v>159</v>
      </c>
    </row>
    <row r="335" spans="1:13" s="960" customFormat="1" ht="17.25" customHeight="1">
      <c r="A335" s="1140">
        <v>20</v>
      </c>
      <c r="B335" s="999" t="s">
        <v>630</v>
      </c>
      <c r="C335" s="1141" t="s">
        <v>247</v>
      </c>
      <c r="D335" s="955" t="s">
        <v>83</v>
      </c>
      <c r="E335" s="1142" t="s">
        <v>629</v>
      </c>
      <c r="F335" s="1142" t="s">
        <v>721</v>
      </c>
      <c r="G335" s="990">
        <v>32</v>
      </c>
      <c r="H335" s="990"/>
      <c r="J335" s="990">
        <v>32</v>
      </c>
      <c r="K335" s="990"/>
      <c r="L335" s="1144" t="s">
        <v>92</v>
      </c>
      <c r="M335" s="997" t="s">
        <v>78</v>
      </c>
    </row>
    <row r="336" spans="1:13" s="960" customFormat="1" ht="17.25" customHeight="1">
      <c r="A336" s="1058">
        <v>21</v>
      </c>
      <c r="B336" s="1059" t="s">
        <v>713</v>
      </c>
      <c r="C336" s="1059" t="s">
        <v>714</v>
      </c>
      <c r="D336" s="985" t="s">
        <v>66</v>
      </c>
      <c r="E336" s="1029" t="s">
        <v>645</v>
      </c>
      <c r="F336" s="1029" t="s">
        <v>852</v>
      </c>
      <c r="G336" s="961">
        <v>40</v>
      </c>
      <c r="H336" s="961"/>
      <c r="I336" s="961"/>
      <c r="J336" s="974"/>
      <c r="K336" s="961">
        <v>40</v>
      </c>
      <c r="L336" s="968" t="s">
        <v>67</v>
      </c>
      <c r="M336" s="997" t="s">
        <v>78</v>
      </c>
    </row>
    <row r="337" spans="1:13" s="960" customFormat="1" ht="17.25" customHeight="1">
      <c r="A337" s="1061"/>
      <c r="B337" s="1062"/>
      <c r="C337" s="1062"/>
      <c r="D337" s="988"/>
      <c r="E337" s="1029" t="s">
        <v>677</v>
      </c>
      <c r="F337" s="1029" t="s">
        <v>905</v>
      </c>
      <c r="G337" s="961">
        <v>40</v>
      </c>
      <c r="H337" s="961"/>
      <c r="I337" s="961"/>
      <c r="J337" s="974"/>
      <c r="K337" s="961">
        <v>40</v>
      </c>
      <c r="L337" s="968" t="s">
        <v>67</v>
      </c>
      <c r="M337" s="997" t="s">
        <v>78</v>
      </c>
    </row>
    <row r="338" spans="1:13" s="960" customFormat="1" ht="17.25" customHeight="1">
      <c r="A338" s="1147">
        <v>22</v>
      </c>
      <c r="B338" s="1059" t="s">
        <v>715</v>
      </c>
      <c r="C338" s="1059" t="s">
        <v>352</v>
      </c>
      <c r="D338" s="955" t="s">
        <v>117</v>
      </c>
      <c r="E338" s="1033" t="s">
        <v>716</v>
      </c>
      <c r="F338" s="1033" t="s">
        <v>955</v>
      </c>
      <c r="G338" s="954">
        <v>66</v>
      </c>
      <c r="H338" s="954"/>
      <c r="I338" s="954"/>
      <c r="K338" s="954">
        <v>66</v>
      </c>
      <c r="L338" s="792" t="s">
        <v>446</v>
      </c>
      <c r="M338" s="954" t="s">
        <v>159</v>
      </c>
    </row>
    <row r="339" spans="1:13" s="960" customFormat="1" ht="17.25" customHeight="1">
      <c r="A339" s="1148"/>
      <c r="B339" s="1070"/>
      <c r="C339" s="1070"/>
      <c r="D339" s="955" t="s">
        <v>117</v>
      </c>
      <c r="E339" s="1033" t="s">
        <v>870</v>
      </c>
      <c r="F339" s="1033" t="s">
        <v>245</v>
      </c>
      <c r="G339" s="954">
        <v>64</v>
      </c>
      <c r="H339" s="954"/>
      <c r="I339" s="954"/>
      <c r="J339" s="974"/>
      <c r="K339" s="954">
        <v>64</v>
      </c>
      <c r="L339" s="792" t="s">
        <v>871</v>
      </c>
      <c r="M339" s="954" t="s">
        <v>159</v>
      </c>
    </row>
    <row r="340" spans="1:13" s="960" customFormat="1" ht="17.25" customHeight="1">
      <c r="A340" s="1149"/>
      <c r="B340" s="1062"/>
      <c r="C340" s="1062"/>
      <c r="D340" s="955" t="s">
        <v>117</v>
      </c>
      <c r="E340" s="1033" t="s">
        <v>964</v>
      </c>
      <c r="F340" s="1033" t="s">
        <v>245</v>
      </c>
      <c r="G340" s="954">
        <v>173</v>
      </c>
      <c r="H340" s="954"/>
      <c r="I340" s="954"/>
      <c r="J340" s="974"/>
      <c r="K340" s="954">
        <v>173</v>
      </c>
      <c r="L340" s="792" t="s">
        <v>871</v>
      </c>
      <c r="M340" s="954" t="s">
        <v>159</v>
      </c>
    </row>
    <row r="341" spans="1:13" s="960" customFormat="1" ht="17.25" customHeight="1">
      <c r="A341" s="968">
        <v>23</v>
      </c>
      <c r="B341" s="1045" t="s">
        <v>872</v>
      </c>
      <c r="C341" s="1045" t="s">
        <v>244</v>
      </c>
      <c r="D341" s="1028" t="s">
        <v>66</v>
      </c>
      <c r="E341" s="1029" t="s">
        <v>852</v>
      </c>
      <c r="F341" s="1033" t="s">
        <v>245</v>
      </c>
      <c r="G341" s="961">
        <v>100</v>
      </c>
      <c r="H341" s="961"/>
      <c r="I341" s="961"/>
      <c r="J341" s="974"/>
      <c r="K341" s="975">
        <v>100</v>
      </c>
      <c r="L341" s="968" t="s">
        <v>67</v>
      </c>
      <c r="M341" s="954" t="s">
        <v>159</v>
      </c>
    </row>
    <row r="342" spans="1:13" s="960" customFormat="1" ht="17.25" customHeight="1">
      <c r="A342" s="968">
        <v>24</v>
      </c>
      <c r="B342" s="1045" t="s">
        <v>873</v>
      </c>
      <c r="C342" s="1045" t="s">
        <v>628</v>
      </c>
      <c r="D342" s="1028" t="s">
        <v>66</v>
      </c>
      <c r="E342" s="1029" t="s">
        <v>874</v>
      </c>
      <c r="F342" s="1033" t="s">
        <v>245</v>
      </c>
      <c r="G342" s="961">
        <v>100</v>
      </c>
      <c r="H342" s="961"/>
      <c r="I342" s="961"/>
      <c r="J342" s="974"/>
      <c r="K342" s="975">
        <v>100</v>
      </c>
      <c r="L342" s="968" t="s">
        <v>618</v>
      </c>
      <c r="M342" s="961" t="s">
        <v>882</v>
      </c>
    </row>
    <row r="343" spans="1:13" s="960" customFormat="1" ht="17.25" customHeight="1">
      <c r="A343" s="968">
        <v>25</v>
      </c>
      <c r="B343" s="1045" t="s">
        <v>875</v>
      </c>
      <c r="C343" s="1045" t="s">
        <v>244</v>
      </c>
      <c r="D343" s="1028" t="s">
        <v>66</v>
      </c>
      <c r="E343" s="1029" t="s">
        <v>876</v>
      </c>
      <c r="F343" s="1033" t="s">
        <v>245</v>
      </c>
      <c r="G343" s="961">
        <v>100</v>
      </c>
      <c r="H343" s="961"/>
      <c r="I343" s="961"/>
      <c r="J343" s="974"/>
      <c r="K343" s="975">
        <v>100</v>
      </c>
      <c r="L343" s="968" t="s">
        <v>67</v>
      </c>
      <c r="M343" s="954" t="s">
        <v>159</v>
      </c>
    </row>
    <row r="344" spans="1:13" s="960" customFormat="1" ht="17.25" customHeight="1">
      <c r="A344" s="968">
        <v>26</v>
      </c>
      <c r="B344" s="1045" t="s">
        <v>877</v>
      </c>
      <c r="C344" s="1045" t="s">
        <v>878</v>
      </c>
      <c r="D344" s="1028" t="s">
        <v>66</v>
      </c>
      <c r="E344" s="1029" t="s">
        <v>876</v>
      </c>
      <c r="F344" s="1033" t="s">
        <v>245</v>
      </c>
      <c r="G344" s="961">
        <v>100</v>
      </c>
      <c r="H344" s="961"/>
      <c r="I344" s="961"/>
      <c r="J344" s="974"/>
      <c r="K344" s="975">
        <v>100</v>
      </c>
      <c r="L344" s="968" t="s">
        <v>67</v>
      </c>
      <c r="M344" s="954" t="s">
        <v>159</v>
      </c>
    </row>
    <row r="345" spans="1:13" s="960" customFormat="1" ht="17.25" customHeight="1">
      <c r="A345" s="792">
        <v>27</v>
      </c>
      <c r="B345" s="999" t="s">
        <v>879</v>
      </c>
      <c r="C345" s="999" t="s">
        <v>628</v>
      </c>
      <c r="D345" s="1088" t="s">
        <v>83</v>
      </c>
      <c r="E345" s="1033" t="s">
        <v>880</v>
      </c>
      <c r="F345" s="1033" t="s">
        <v>245</v>
      </c>
      <c r="G345" s="954">
        <v>18</v>
      </c>
      <c r="H345" s="954"/>
      <c r="I345" s="954"/>
      <c r="K345" s="992">
        <v>18</v>
      </c>
      <c r="L345" s="792" t="s">
        <v>67</v>
      </c>
      <c r="M345" s="954" t="s">
        <v>78</v>
      </c>
    </row>
    <row r="346" spans="1:13" s="960" customFormat="1" ht="17.25" customHeight="1">
      <c r="A346" s="968">
        <v>28</v>
      </c>
      <c r="B346" s="999" t="s">
        <v>954</v>
      </c>
      <c r="C346" s="999" t="s">
        <v>352</v>
      </c>
      <c r="D346" s="1088" t="s">
        <v>83</v>
      </c>
      <c r="E346" s="1033" t="s">
        <v>955</v>
      </c>
      <c r="F346" s="1033" t="s">
        <v>956</v>
      </c>
      <c r="G346" s="954">
        <v>60</v>
      </c>
      <c r="H346" s="961"/>
      <c r="I346" s="961"/>
      <c r="J346" s="974"/>
      <c r="K346" s="992">
        <v>60</v>
      </c>
      <c r="L346" s="792" t="s">
        <v>67</v>
      </c>
      <c r="M346" s="954" t="s">
        <v>78</v>
      </c>
    </row>
    <row r="347" spans="1:13" s="960" customFormat="1" ht="17.25" customHeight="1">
      <c r="A347" s="968">
        <v>29</v>
      </c>
      <c r="B347" s="999" t="s">
        <v>957</v>
      </c>
      <c r="C347" s="999" t="s">
        <v>628</v>
      </c>
      <c r="D347" s="1087" t="s">
        <v>117</v>
      </c>
      <c r="E347" s="1033" t="s">
        <v>958</v>
      </c>
      <c r="F347" s="1033" t="s">
        <v>245</v>
      </c>
      <c r="G347" s="954">
        <v>30</v>
      </c>
      <c r="H347" s="961"/>
      <c r="I347" s="961"/>
      <c r="J347" s="974"/>
      <c r="K347" s="992">
        <v>30</v>
      </c>
      <c r="L347" s="792" t="s">
        <v>871</v>
      </c>
      <c r="M347" s="954" t="s">
        <v>963</v>
      </c>
    </row>
    <row r="348" spans="1:13" s="960" customFormat="1" ht="17.25" customHeight="1">
      <c r="A348" s="968">
        <v>30</v>
      </c>
      <c r="B348" s="999" t="s">
        <v>959</v>
      </c>
      <c r="C348" s="999" t="s">
        <v>352</v>
      </c>
      <c r="D348" s="1087" t="s">
        <v>66</v>
      </c>
      <c r="E348" s="1033" t="s">
        <v>960</v>
      </c>
      <c r="F348" s="1033" t="s">
        <v>245</v>
      </c>
      <c r="G348" s="954">
        <v>30</v>
      </c>
      <c r="H348" s="961"/>
      <c r="I348" s="961"/>
      <c r="J348" s="974"/>
      <c r="K348" s="992">
        <v>30</v>
      </c>
      <c r="L348" s="792" t="s">
        <v>67</v>
      </c>
      <c r="M348" s="954" t="s">
        <v>78</v>
      </c>
    </row>
    <row r="349" spans="1:13" s="960" customFormat="1" ht="17.25" customHeight="1">
      <c r="A349" s="792">
        <v>31</v>
      </c>
      <c r="B349" s="999" t="s">
        <v>390</v>
      </c>
      <c r="C349" s="999" t="s">
        <v>961</v>
      </c>
      <c r="D349" s="1087" t="s">
        <v>117</v>
      </c>
      <c r="E349" s="1033" t="s">
        <v>962</v>
      </c>
      <c r="F349" s="1033" t="s">
        <v>245</v>
      </c>
      <c r="G349" s="954">
        <v>70</v>
      </c>
      <c r="H349" s="954"/>
      <c r="I349" s="954"/>
      <c r="J349" s="1006"/>
      <c r="K349" s="992">
        <v>70</v>
      </c>
      <c r="L349" s="792" t="s">
        <v>67</v>
      </c>
      <c r="M349" s="954" t="s">
        <v>159</v>
      </c>
    </row>
    <row r="350" spans="1:13" s="960" customFormat="1" ht="17.25" customHeight="1" thickBot="1">
      <c r="A350" s="792">
        <v>32</v>
      </c>
      <c r="B350" s="999" t="s">
        <v>1039</v>
      </c>
      <c r="C350" s="999" t="s">
        <v>878</v>
      </c>
      <c r="D350" s="1087" t="s">
        <v>66</v>
      </c>
      <c r="E350" s="1033" t="s">
        <v>1040</v>
      </c>
      <c r="F350" s="1033" t="s">
        <v>245</v>
      </c>
      <c r="G350" s="954">
        <v>58</v>
      </c>
      <c r="H350" s="954"/>
      <c r="I350" s="954"/>
      <c r="J350" s="1006"/>
      <c r="K350" s="992">
        <v>58</v>
      </c>
      <c r="L350" s="792" t="s">
        <v>618</v>
      </c>
      <c r="M350" s="954" t="s">
        <v>159</v>
      </c>
    </row>
    <row r="351" spans="1:13" s="960" customFormat="1" ht="18" customHeight="1" thickBot="1">
      <c r="A351" s="1150" t="s">
        <v>30</v>
      </c>
      <c r="B351" s="1151"/>
      <c r="C351" s="1151"/>
      <c r="D351" s="1151"/>
      <c r="E351" s="1151"/>
      <c r="F351" s="1151"/>
      <c r="G351" s="1152">
        <f>SUM(G314:G350)</f>
        <v>2374</v>
      </c>
      <c r="H351" s="1152">
        <f>SUM(H314:H348)</f>
        <v>8</v>
      </c>
      <c r="I351" s="1153"/>
      <c r="J351" s="1154">
        <f>SUM(J314:J345)</f>
        <v>109</v>
      </c>
      <c r="K351" s="1155">
        <f>SUM(K314:K350)</f>
        <v>2257</v>
      </c>
      <c r="L351" s="1152" t="s">
        <v>13</v>
      </c>
      <c r="M351" s="1156" t="s">
        <v>13</v>
      </c>
    </row>
    <row r="352" spans="1:13" s="960" customFormat="1" ht="15.75" customHeight="1">
      <c r="A352" s="1157" t="s">
        <v>84</v>
      </c>
      <c r="B352" s="1158"/>
      <c r="C352" s="1158"/>
      <c r="D352" s="1158"/>
      <c r="E352" s="1158"/>
      <c r="F352" s="1158"/>
      <c r="G352" s="1158"/>
      <c r="H352" s="1158"/>
      <c r="I352" s="1158"/>
      <c r="J352" s="1158"/>
      <c r="K352" s="1158"/>
      <c r="L352" s="1158"/>
      <c r="M352" s="1158"/>
    </row>
    <row r="353" spans="1:13" s="960" customFormat="1" ht="15" customHeight="1">
      <c r="A353" s="968">
        <v>1</v>
      </c>
      <c r="B353" s="1048" t="s">
        <v>426</v>
      </c>
      <c r="C353" s="1048" t="s">
        <v>112</v>
      </c>
      <c r="D353" s="981" t="s">
        <v>117</v>
      </c>
      <c r="E353" s="997" t="s">
        <v>428</v>
      </c>
      <c r="F353" s="964">
        <v>43500</v>
      </c>
      <c r="G353" s="997">
        <v>173</v>
      </c>
      <c r="H353" s="997"/>
      <c r="I353" s="997"/>
      <c r="K353" s="997">
        <v>173</v>
      </c>
      <c r="L353" s="997" t="s">
        <v>67</v>
      </c>
      <c r="M353" s="961" t="s">
        <v>78</v>
      </c>
    </row>
    <row r="354" spans="1:13" s="960" customFormat="1" ht="15.75" customHeight="1">
      <c r="A354" s="967">
        <v>2</v>
      </c>
      <c r="B354" s="1045" t="s">
        <v>85</v>
      </c>
      <c r="C354" s="1045" t="s">
        <v>86</v>
      </c>
      <c r="D354" s="1045" t="s">
        <v>94</v>
      </c>
      <c r="E354" s="1060" t="s">
        <v>146</v>
      </c>
      <c r="F354" s="968" t="s">
        <v>181</v>
      </c>
      <c r="G354" s="961">
        <v>38</v>
      </c>
      <c r="H354" s="961"/>
      <c r="I354" s="961"/>
      <c r="J354" s="974"/>
      <c r="K354" s="961">
        <v>38</v>
      </c>
      <c r="L354" s="961" t="s">
        <v>67</v>
      </c>
      <c r="M354" s="961" t="s">
        <v>78</v>
      </c>
    </row>
    <row r="355" spans="1:13" s="960" customFormat="1" ht="15.75" customHeight="1">
      <c r="A355" s="968">
        <v>3</v>
      </c>
      <c r="B355" s="1045" t="s">
        <v>87</v>
      </c>
      <c r="C355" s="1045" t="s">
        <v>88</v>
      </c>
      <c r="D355" s="1045" t="s">
        <v>94</v>
      </c>
      <c r="E355" s="1060" t="s">
        <v>147</v>
      </c>
      <c r="F355" s="968" t="s">
        <v>147</v>
      </c>
      <c r="G355" s="961">
        <v>50</v>
      </c>
      <c r="H355" s="961"/>
      <c r="I355" s="961"/>
      <c r="J355" s="974"/>
      <c r="K355" s="961">
        <v>50</v>
      </c>
      <c r="L355" s="961" t="s">
        <v>67</v>
      </c>
      <c r="M355" s="961" t="s">
        <v>78</v>
      </c>
    </row>
    <row r="356" spans="1:13" s="960" customFormat="1" ht="15.75" customHeight="1">
      <c r="A356" s="1159">
        <v>4</v>
      </c>
      <c r="B356" s="1045" t="s">
        <v>89</v>
      </c>
      <c r="C356" s="1045" t="s">
        <v>88</v>
      </c>
      <c r="D356" s="1045" t="s">
        <v>94</v>
      </c>
      <c r="E356" s="1060" t="s">
        <v>147</v>
      </c>
      <c r="F356" s="968" t="s">
        <v>147</v>
      </c>
      <c r="G356" s="961">
        <v>20</v>
      </c>
      <c r="H356" s="961"/>
      <c r="I356" s="961"/>
      <c r="J356" s="974"/>
      <c r="K356" s="961">
        <v>20</v>
      </c>
      <c r="L356" s="961" t="s">
        <v>67</v>
      </c>
      <c r="M356" s="961" t="s">
        <v>78</v>
      </c>
    </row>
    <row r="357" spans="1:13" s="960" customFormat="1" ht="15.75" customHeight="1">
      <c r="A357" s="792">
        <v>5</v>
      </c>
      <c r="B357" s="999" t="s">
        <v>111</v>
      </c>
      <c r="C357" s="999" t="s">
        <v>112</v>
      </c>
      <c r="D357" s="1008" t="s">
        <v>83</v>
      </c>
      <c r="E357" s="1160" t="s">
        <v>113</v>
      </c>
      <c r="F357" s="997" t="s">
        <v>113</v>
      </c>
      <c r="G357" s="954">
        <v>60</v>
      </c>
      <c r="H357" s="954"/>
      <c r="I357" s="954"/>
      <c r="J357" s="992">
        <v>60</v>
      </c>
      <c r="K357" s="954"/>
      <c r="L357" s="954" t="s">
        <v>67</v>
      </c>
      <c r="M357" s="954" t="s">
        <v>78</v>
      </c>
    </row>
    <row r="358" spans="1:13" s="960" customFormat="1" ht="15.75" customHeight="1">
      <c r="A358" s="968">
        <v>6</v>
      </c>
      <c r="B358" s="1082" t="s">
        <v>142</v>
      </c>
      <c r="C358" s="1082" t="s">
        <v>88</v>
      </c>
      <c r="D358" s="1008" t="s">
        <v>83</v>
      </c>
      <c r="E358" s="1161" t="s">
        <v>131</v>
      </c>
      <c r="F358" s="1001" t="s">
        <v>131</v>
      </c>
      <c r="G358" s="997">
        <v>62</v>
      </c>
      <c r="H358" s="972"/>
      <c r="I358" s="972"/>
      <c r="J358" s="974"/>
      <c r="K358" s="997">
        <v>62</v>
      </c>
      <c r="L358" s="997" t="s">
        <v>67</v>
      </c>
      <c r="M358" s="997" t="s">
        <v>143</v>
      </c>
    </row>
    <row r="359" spans="1:13" s="960" customFormat="1" ht="15" customHeight="1">
      <c r="A359" s="968">
        <v>7</v>
      </c>
      <c r="B359" s="1045" t="s">
        <v>171</v>
      </c>
      <c r="C359" s="1045" t="s">
        <v>144</v>
      </c>
      <c r="D359" s="1008" t="s">
        <v>83</v>
      </c>
      <c r="E359" s="1060" t="s">
        <v>148</v>
      </c>
      <c r="F359" s="1060" t="s">
        <v>252</v>
      </c>
      <c r="G359" s="961">
        <v>32</v>
      </c>
      <c r="H359" s="962"/>
      <c r="I359" s="962"/>
      <c r="J359" s="974"/>
      <c r="K359" s="961">
        <v>32</v>
      </c>
      <c r="L359" s="961" t="s">
        <v>92</v>
      </c>
      <c r="M359" s="961" t="s">
        <v>145</v>
      </c>
    </row>
    <row r="360" spans="1:13" s="960" customFormat="1" ht="15" customHeight="1">
      <c r="A360" s="968">
        <v>8</v>
      </c>
      <c r="B360" s="1045" t="s">
        <v>172</v>
      </c>
      <c r="C360" s="1045" t="s">
        <v>144</v>
      </c>
      <c r="D360" s="1008" t="s">
        <v>83</v>
      </c>
      <c r="E360" s="1060" t="s">
        <v>148</v>
      </c>
      <c r="F360" s="1060" t="s">
        <v>252</v>
      </c>
      <c r="G360" s="961">
        <v>32</v>
      </c>
      <c r="H360" s="962"/>
      <c r="I360" s="962"/>
      <c r="J360" s="974"/>
      <c r="K360" s="961">
        <v>32</v>
      </c>
      <c r="L360" s="961" t="s">
        <v>92</v>
      </c>
      <c r="M360" s="997" t="s">
        <v>143</v>
      </c>
    </row>
    <row r="361" spans="1:13" s="960" customFormat="1" ht="15" customHeight="1">
      <c r="A361" s="792">
        <v>9</v>
      </c>
      <c r="B361" s="999" t="s">
        <v>173</v>
      </c>
      <c r="C361" s="999" t="s">
        <v>144</v>
      </c>
      <c r="D361" s="1008" t="s">
        <v>83</v>
      </c>
      <c r="E361" s="1160" t="s">
        <v>148</v>
      </c>
      <c r="F361" s="1060" t="s">
        <v>252</v>
      </c>
      <c r="G361" s="954">
        <v>32</v>
      </c>
      <c r="H361" s="955"/>
      <c r="I361" s="955"/>
      <c r="J361" s="1006"/>
      <c r="K361" s="954">
        <v>32</v>
      </c>
      <c r="L361" s="954" t="s">
        <v>92</v>
      </c>
      <c r="M361" s="1000" t="s">
        <v>143</v>
      </c>
    </row>
    <row r="362" spans="1:13" s="960" customFormat="1" ht="15" customHeight="1">
      <c r="A362" s="968">
        <v>10</v>
      </c>
      <c r="B362" s="1045" t="s">
        <v>229</v>
      </c>
      <c r="C362" s="1045" t="s">
        <v>86</v>
      </c>
      <c r="D362" s="1008" t="s">
        <v>83</v>
      </c>
      <c r="E362" s="1060" t="s">
        <v>502</v>
      </c>
      <c r="F362" s="1060" t="s">
        <v>345</v>
      </c>
      <c r="G362" s="961">
        <v>16</v>
      </c>
      <c r="H362" s="962"/>
      <c r="I362" s="962"/>
      <c r="J362" s="974"/>
      <c r="K362" s="961">
        <v>16</v>
      </c>
      <c r="L362" s="961" t="s">
        <v>67</v>
      </c>
      <c r="M362" s="961" t="s">
        <v>78</v>
      </c>
    </row>
    <row r="363" spans="1:13" s="960" customFormat="1" ht="15" customHeight="1">
      <c r="A363" s="792">
        <v>11</v>
      </c>
      <c r="B363" s="999" t="s">
        <v>230</v>
      </c>
      <c r="C363" s="999" t="s">
        <v>86</v>
      </c>
      <c r="D363" s="1008" t="s">
        <v>83</v>
      </c>
      <c r="E363" s="1160" t="s">
        <v>502</v>
      </c>
      <c r="F363" s="1160" t="s">
        <v>311</v>
      </c>
      <c r="G363" s="954">
        <v>20</v>
      </c>
      <c r="H363" s="955"/>
      <c r="I363" s="955"/>
      <c r="J363" s="974"/>
      <c r="K363" s="954">
        <v>20</v>
      </c>
      <c r="L363" s="954" t="s">
        <v>67</v>
      </c>
      <c r="M363" s="954" t="s">
        <v>78</v>
      </c>
    </row>
    <row r="364" spans="1:13" s="960" customFormat="1" ht="15" customHeight="1">
      <c r="A364" s="968">
        <v>12</v>
      </c>
      <c r="B364" s="1048" t="s">
        <v>429</v>
      </c>
      <c r="C364" s="1048" t="s">
        <v>112</v>
      </c>
      <c r="D364" s="1008" t="s">
        <v>83</v>
      </c>
      <c r="E364" s="997" t="s">
        <v>445</v>
      </c>
      <c r="F364" s="964" t="s">
        <v>181</v>
      </c>
      <c r="G364" s="997">
        <v>23</v>
      </c>
      <c r="H364" s="997"/>
      <c r="I364" s="997"/>
      <c r="J364" s="974"/>
      <c r="K364" s="997">
        <v>23</v>
      </c>
      <c r="L364" s="961" t="s">
        <v>92</v>
      </c>
      <c r="M364" s="997" t="s">
        <v>432</v>
      </c>
    </row>
    <row r="365" spans="1:13" s="960" customFormat="1" ht="15" customHeight="1">
      <c r="A365" s="792">
        <v>13</v>
      </c>
      <c r="B365" s="1049" t="s">
        <v>433</v>
      </c>
      <c r="C365" s="1049" t="s">
        <v>112</v>
      </c>
      <c r="D365" s="1008" t="s">
        <v>83</v>
      </c>
      <c r="E365" s="1000" t="s">
        <v>431</v>
      </c>
      <c r="F365" s="964" t="s">
        <v>658</v>
      </c>
      <c r="G365" s="1000">
        <v>64</v>
      </c>
      <c r="H365" s="1000"/>
      <c r="I365" s="1000"/>
      <c r="K365" s="1000">
        <v>64</v>
      </c>
      <c r="L365" s="954" t="s">
        <v>92</v>
      </c>
      <c r="M365" s="1000" t="s">
        <v>432</v>
      </c>
    </row>
    <row r="366" spans="1:13" s="960" customFormat="1" ht="15" customHeight="1">
      <c r="A366" s="968">
        <v>14</v>
      </c>
      <c r="B366" s="1045" t="s">
        <v>504</v>
      </c>
      <c r="C366" s="1045" t="s">
        <v>494</v>
      </c>
      <c r="D366" s="1045" t="s">
        <v>66</v>
      </c>
      <c r="E366" s="1060" t="s">
        <v>503</v>
      </c>
      <c r="F366" s="964" t="s">
        <v>659</v>
      </c>
      <c r="G366" s="961">
        <v>51</v>
      </c>
      <c r="H366" s="961"/>
      <c r="I366" s="961"/>
      <c r="J366" s="961"/>
      <c r="K366" s="961">
        <v>51</v>
      </c>
      <c r="L366" s="961" t="s">
        <v>92</v>
      </c>
      <c r="M366" s="961" t="s">
        <v>496</v>
      </c>
    </row>
    <row r="367" spans="1:13" s="960" customFormat="1" ht="15" customHeight="1">
      <c r="A367" s="968">
        <v>15</v>
      </c>
      <c r="B367" s="1045" t="s">
        <v>505</v>
      </c>
      <c r="C367" s="1045" t="s">
        <v>494</v>
      </c>
      <c r="D367" s="1045" t="s">
        <v>117</v>
      </c>
      <c r="E367" s="1060" t="s">
        <v>503</v>
      </c>
      <c r="F367" s="1060" t="s">
        <v>657</v>
      </c>
      <c r="G367" s="961">
        <v>50</v>
      </c>
      <c r="H367" s="961"/>
      <c r="I367" s="961"/>
      <c r="J367" s="961"/>
      <c r="K367" s="961">
        <v>50</v>
      </c>
      <c r="L367" s="961" t="s">
        <v>92</v>
      </c>
      <c r="M367" s="961" t="s">
        <v>496</v>
      </c>
    </row>
    <row r="368" spans="1:13" s="960" customFormat="1" ht="15" customHeight="1">
      <c r="A368" s="792">
        <v>16</v>
      </c>
      <c r="B368" s="1049" t="s">
        <v>499</v>
      </c>
      <c r="C368" s="1049" t="s">
        <v>500</v>
      </c>
      <c r="D368" s="1008" t="s">
        <v>83</v>
      </c>
      <c r="E368" s="1000" t="s">
        <v>325</v>
      </c>
      <c r="F368" s="1162" t="s">
        <v>660</v>
      </c>
      <c r="G368" s="1000">
        <v>92</v>
      </c>
      <c r="H368" s="1000"/>
      <c r="I368" s="1000"/>
      <c r="J368" s="1000">
        <v>92</v>
      </c>
      <c r="K368" s="954"/>
      <c r="L368" s="954" t="s">
        <v>92</v>
      </c>
      <c r="M368" s="954" t="s">
        <v>496</v>
      </c>
    </row>
    <row r="369" spans="1:13" s="960" customFormat="1" ht="15" customHeight="1">
      <c r="A369" s="968">
        <v>17</v>
      </c>
      <c r="B369" s="1045" t="s">
        <v>577</v>
      </c>
      <c r="C369" s="1045" t="s">
        <v>578</v>
      </c>
      <c r="D369" s="1045" t="s">
        <v>94</v>
      </c>
      <c r="E369" s="968" t="s">
        <v>657</v>
      </c>
      <c r="F369" s="1060" t="s">
        <v>648</v>
      </c>
      <c r="G369" s="961">
        <v>20</v>
      </c>
      <c r="H369" s="961"/>
      <c r="I369" s="997"/>
      <c r="J369" s="997"/>
      <c r="K369" s="961">
        <v>20</v>
      </c>
      <c r="L369" s="961" t="s">
        <v>67</v>
      </c>
      <c r="M369" s="961" t="s">
        <v>496</v>
      </c>
    </row>
    <row r="370" spans="1:13" s="960" customFormat="1" ht="15" customHeight="1">
      <c r="A370" s="968">
        <v>18</v>
      </c>
      <c r="B370" s="1045" t="s">
        <v>580</v>
      </c>
      <c r="C370" s="1045" t="s">
        <v>578</v>
      </c>
      <c r="D370" s="1045" t="s">
        <v>94</v>
      </c>
      <c r="E370" s="968" t="s">
        <v>657</v>
      </c>
      <c r="F370" s="1060" t="s">
        <v>648</v>
      </c>
      <c r="G370" s="961">
        <v>36</v>
      </c>
      <c r="H370" s="961">
        <v>1</v>
      </c>
      <c r="I370" s="997"/>
      <c r="J370" s="997"/>
      <c r="K370" s="961">
        <v>35</v>
      </c>
      <c r="L370" s="961" t="s">
        <v>67</v>
      </c>
      <c r="M370" s="961" t="s">
        <v>496</v>
      </c>
    </row>
    <row r="371" spans="1:13" s="960" customFormat="1" ht="15" customHeight="1">
      <c r="A371" s="968">
        <v>19</v>
      </c>
      <c r="B371" s="1045" t="s">
        <v>581</v>
      </c>
      <c r="C371" s="1045" t="s">
        <v>578</v>
      </c>
      <c r="D371" s="1045" t="s">
        <v>94</v>
      </c>
      <c r="E371" s="968" t="s">
        <v>489</v>
      </c>
      <c r="F371" s="1060" t="s">
        <v>622</v>
      </c>
      <c r="G371" s="961">
        <v>55</v>
      </c>
      <c r="H371" s="961"/>
      <c r="I371" s="997"/>
      <c r="J371" s="997"/>
      <c r="K371" s="961">
        <v>55</v>
      </c>
      <c r="L371" s="961" t="s">
        <v>67</v>
      </c>
      <c r="M371" s="961" t="s">
        <v>587</v>
      </c>
    </row>
    <row r="372" spans="1:13" s="960" customFormat="1" ht="15" customHeight="1">
      <c r="A372" s="968">
        <v>20</v>
      </c>
      <c r="B372" s="1045" t="s">
        <v>583</v>
      </c>
      <c r="C372" s="1045" t="s">
        <v>578</v>
      </c>
      <c r="D372" s="1045" t="s">
        <v>94</v>
      </c>
      <c r="E372" s="968" t="s">
        <v>554</v>
      </c>
      <c r="F372" s="1160" t="s">
        <v>622</v>
      </c>
      <c r="G372" s="961">
        <v>22</v>
      </c>
      <c r="H372" s="961"/>
      <c r="I372" s="997"/>
      <c r="J372" s="997"/>
      <c r="K372" s="961">
        <v>22</v>
      </c>
      <c r="L372" s="961" t="s">
        <v>67</v>
      </c>
      <c r="M372" s="961" t="s">
        <v>587</v>
      </c>
    </row>
    <row r="373" spans="1:13" s="960" customFormat="1" ht="15" customHeight="1">
      <c r="A373" s="792">
        <v>21</v>
      </c>
      <c r="B373" s="1049" t="s">
        <v>585</v>
      </c>
      <c r="C373" s="1049" t="s">
        <v>586</v>
      </c>
      <c r="D373" s="1045" t="s">
        <v>94</v>
      </c>
      <c r="E373" s="957" t="s">
        <v>595</v>
      </c>
      <c r="F373" s="964" t="s">
        <v>645</v>
      </c>
      <c r="G373" s="1000">
        <v>71</v>
      </c>
      <c r="H373" s="1000"/>
      <c r="I373" s="1000"/>
      <c r="J373" s="1000"/>
      <c r="K373" s="1000">
        <v>71</v>
      </c>
      <c r="L373" s="1000" t="s">
        <v>92</v>
      </c>
      <c r="M373" s="954" t="s">
        <v>496</v>
      </c>
    </row>
    <row r="374" spans="1:13" s="960" customFormat="1" ht="15" customHeight="1">
      <c r="A374" s="1159">
        <v>22</v>
      </c>
      <c r="B374" s="982" t="s">
        <v>652</v>
      </c>
      <c r="C374" s="982" t="s">
        <v>88</v>
      </c>
      <c r="D374" s="1045" t="s">
        <v>94</v>
      </c>
      <c r="E374" s="975" t="s">
        <v>341</v>
      </c>
      <c r="F374" s="975" t="s">
        <v>661</v>
      </c>
      <c r="G374" s="1163">
        <v>60</v>
      </c>
      <c r="H374" s="1041"/>
      <c r="I374" s="1041"/>
      <c r="J374" s="974"/>
      <c r="K374" s="1163">
        <v>60</v>
      </c>
      <c r="L374" s="1041" t="s">
        <v>67</v>
      </c>
      <c r="M374" s="954" t="s">
        <v>496</v>
      </c>
    </row>
    <row r="375" spans="1:13" s="960" customFormat="1" ht="15" customHeight="1">
      <c r="A375" s="1159">
        <v>23</v>
      </c>
      <c r="B375" s="982" t="s">
        <v>653</v>
      </c>
      <c r="C375" s="982" t="s">
        <v>88</v>
      </c>
      <c r="D375" s="1045" t="s">
        <v>94</v>
      </c>
      <c r="E375" s="975" t="s">
        <v>377</v>
      </c>
      <c r="F375" s="975" t="s">
        <v>488</v>
      </c>
      <c r="G375" s="1163">
        <v>40</v>
      </c>
      <c r="H375" s="1041"/>
      <c r="I375" s="1041"/>
      <c r="J375" s="974"/>
      <c r="K375" s="1163">
        <v>40</v>
      </c>
      <c r="L375" s="1041" t="s">
        <v>67</v>
      </c>
      <c r="M375" s="954" t="s">
        <v>496</v>
      </c>
    </row>
    <row r="376" spans="1:13" s="960" customFormat="1" ht="15" customHeight="1">
      <c r="A376" s="1164">
        <v>24</v>
      </c>
      <c r="B376" s="982" t="s">
        <v>654</v>
      </c>
      <c r="C376" s="982" t="s">
        <v>88</v>
      </c>
      <c r="D376" s="1045" t="s">
        <v>94</v>
      </c>
      <c r="E376" s="975" t="s">
        <v>459</v>
      </c>
      <c r="F376" s="975" t="s">
        <v>662</v>
      </c>
      <c r="G376" s="1163">
        <v>45</v>
      </c>
      <c r="H376" s="1041"/>
      <c r="I376" s="1041"/>
      <c r="J376" s="974"/>
      <c r="K376" s="1163">
        <v>45</v>
      </c>
      <c r="L376" s="1041" t="s">
        <v>67</v>
      </c>
      <c r="M376" s="954" t="s">
        <v>496</v>
      </c>
    </row>
    <row r="377" spans="1:13" s="960" customFormat="1" ht="15" customHeight="1">
      <c r="A377" s="1159">
        <v>25</v>
      </c>
      <c r="B377" s="982" t="s">
        <v>655</v>
      </c>
      <c r="C377" s="982" t="s">
        <v>88</v>
      </c>
      <c r="D377" s="1045" t="s">
        <v>94</v>
      </c>
      <c r="E377" s="975" t="s">
        <v>270</v>
      </c>
      <c r="F377" s="975" t="s">
        <v>451</v>
      </c>
      <c r="G377" s="1163">
        <v>50</v>
      </c>
      <c r="H377" s="1041"/>
      <c r="I377" s="1041"/>
      <c r="J377" s="974"/>
      <c r="K377" s="1163">
        <v>50</v>
      </c>
      <c r="L377" s="1041" t="s">
        <v>67</v>
      </c>
      <c r="M377" s="954" t="s">
        <v>496</v>
      </c>
    </row>
    <row r="378" spans="1:13" s="960" customFormat="1" ht="15" customHeight="1">
      <c r="A378" s="1164">
        <v>26</v>
      </c>
      <c r="B378" s="1165" t="s">
        <v>656</v>
      </c>
      <c r="C378" s="1165" t="s">
        <v>88</v>
      </c>
      <c r="D378" s="1045" t="s">
        <v>94</v>
      </c>
      <c r="E378" s="992" t="s">
        <v>364</v>
      </c>
      <c r="F378" s="992" t="s">
        <v>451</v>
      </c>
      <c r="G378" s="1166">
        <v>88</v>
      </c>
      <c r="H378" s="1050"/>
      <c r="I378" s="1041"/>
      <c r="K378" s="1166">
        <v>88</v>
      </c>
      <c r="L378" s="1050" t="s">
        <v>67</v>
      </c>
      <c r="M378" s="954" t="s">
        <v>496</v>
      </c>
    </row>
    <row r="379" spans="1:13" s="960" customFormat="1" ht="15" customHeight="1">
      <c r="A379" s="792">
        <v>27</v>
      </c>
      <c r="B379" s="1049" t="s">
        <v>499</v>
      </c>
      <c r="C379" s="1049" t="s">
        <v>500</v>
      </c>
      <c r="D379" s="1008" t="s">
        <v>83</v>
      </c>
      <c r="E379" s="1000" t="s">
        <v>664</v>
      </c>
      <c r="F379" s="1000" t="s">
        <v>883</v>
      </c>
      <c r="G379" s="1000">
        <v>111</v>
      </c>
      <c r="H379" s="1000"/>
      <c r="J379" s="1000">
        <v>111</v>
      </c>
      <c r="K379" s="1167"/>
      <c r="L379" s="961" t="s">
        <v>92</v>
      </c>
      <c r="M379" s="1050" t="s">
        <v>663</v>
      </c>
    </row>
    <row r="380" spans="1:13" s="960" customFormat="1" ht="15" customHeight="1">
      <c r="A380" s="1164">
        <v>28</v>
      </c>
      <c r="B380" s="982" t="s">
        <v>545</v>
      </c>
      <c r="C380" s="1168" t="s">
        <v>88</v>
      </c>
      <c r="D380" s="1045" t="s">
        <v>66</v>
      </c>
      <c r="E380" s="1169" t="s">
        <v>815</v>
      </c>
      <c r="F380" s="992" t="s">
        <v>884</v>
      </c>
      <c r="G380" s="1166">
        <v>46</v>
      </c>
      <c r="H380" s="1041"/>
      <c r="I380" s="1050"/>
      <c r="J380" s="974"/>
      <c r="K380" s="1166">
        <v>46</v>
      </c>
      <c r="L380" s="1041" t="s">
        <v>67</v>
      </c>
      <c r="M380" s="1170" t="s">
        <v>143</v>
      </c>
    </row>
    <row r="381" spans="1:13" s="960" customFormat="1" ht="15" customHeight="1">
      <c r="A381" s="1164">
        <v>29</v>
      </c>
      <c r="B381" s="982" t="s">
        <v>827</v>
      </c>
      <c r="C381" s="1168" t="s">
        <v>88</v>
      </c>
      <c r="D381" s="1045" t="s">
        <v>72</v>
      </c>
      <c r="E381" s="1169" t="s">
        <v>783</v>
      </c>
      <c r="F381" s="992" t="s">
        <v>859</v>
      </c>
      <c r="G381" s="1166">
        <v>41</v>
      </c>
      <c r="H381" s="1041"/>
      <c r="I381" s="1050"/>
      <c r="J381" s="974"/>
      <c r="K381" s="1166">
        <v>41</v>
      </c>
      <c r="L381" s="1041" t="s">
        <v>67</v>
      </c>
      <c r="M381" s="1170" t="s">
        <v>143</v>
      </c>
    </row>
    <row r="382" spans="1:13" s="960" customFormat="1" ht="15" customHeight="1">
      <c r="A382" s="1164">
        <v>30</v>
      </c>
      <c r="B382" s="982" t="s">
        <v>828</v>
      </c>
      <c r="C382" s="1168" t="s">
        <v>88</v>
      </c>
      <c r="D382" s="1045" t="s">
        <v>66</v>
      </c>
      <c r="E382" s="1169" t="s">
        <v>783</v>
      </c>
      <c r="F382" s="992" t="s">
        <v>860</v>
      </c>
      <c r="G382" s="1166">
        <v>32</v>
      </c>
      <c r="H382" s="1041"/>
      <c r="I382" s="1050"/>
      <c r="J382" s="974"/>
      <c r="K382" s="1166">
        <v>32</v>
      </c>
      <c r="L382" s="1041" t="s">
        <v>67</v>
      </c>
      <c r="M382" s="1170" t="s">
        <v>143</v>
      </c>
    </row>
    <row r="383" spans="1:13" s="960" customFormat="1" ht="15" customHeight="1">
      <c r="A383" s="1164">
        <v>31</v>
      </c>
      <c r="B383" s="982" t="s">
        <v>829</v>
      </c>
      <c r="C383" s="1168" t="s">
        <v>88</v>
      </c>
      <c r="D383" s="1045" t="s">
        <v>66</v>
      </c>
      <c r="E383" s="1169" t="s">
        <v>783</v>
      </c>
      <c r="F383" s="992" t="s">
        <v>859</v>
      </c>
      <c r="G383" s="1166">
        <v>31</v>
      </c>
      <c r="H383" s="1041"/>
      <c r="I383" s="1050"/>
      <c r="J383" s="974"/>
      <c r="K383" s="1166">
        <v>31</v>
      </c>
      <c r="L383" s="1041" t="s">
        <v>67</v>
      </c>
      <c r="M383" s="1170" t="s">
        <v>143</v>
      </c>
    </row>
    <row r="384" spans="1:13" s="960" customFormat="1" ht="15" customHeight="1">
      <c r="A384" s="1164">
        <v>32</v>
      </c>
      <c r="B384" s="982" t="s">
        <v>817</v>
      </c>
      <c r="C384" s="1168" t="s">
        <v>88</v>
      </c>
      <c r="D384" s="1045" t="s">
        <v>66</v>
      </c>
      <c r="E384" s="1169" t="s">
        <v>816</v>
      </c>
      <c r="F384" s="992" t="s">
        <v>847</v>
      </c>
      <c r="G384" s="1166">
        <v>40</v>
      </c>
      <c r="H384" s="1041"/>
      <c r="I384" s="1050"/>
      <c r="J384" s="974"/>
      <c r="K384" s="1166">
        <v>40</v>
      </c>
      <c r="L384" s="1041" t="s">
        <v>67</v>
      </c>
      <c r="M384" s="1170" t="s">
        <v>143</v>
      </c>
    </row>
    <row r="385" spans="1:13" s="960" customFormat="1" ht="15" customHeight="1">
      <c r="A385" s="1164">
        <v>33</v>
      </c>
      <c r="B385" s="982" t="s">
        <v>105</v>
      </c>
      <c r="C385" s="1171" t="s">
        <v>494</v>
      </c>
      <c r="D385" s="1045" t="s">
        <v>66</v>
      </c>
      <c r="E385" s="1169"/>
      <c r="F385" s="992" t="s">
        <v>848</v>
      </c>
      <c r="G385" s="1166">
        <v>130</v>
      </c>
      <c r="H385" s="1041"/>
      <c r="I385" s="1050"/>
      <c r="J385" s="974"/>
      <c r="K385" s="1166">
        <v>130</v>
      </c>
      <c r="L385" s="1041" t="s">
        <v>67</v>
      </c>
      <c r="M385" s="1170" t="s">
        <v>143</v>
      </c>
    </row>
    <row r="386" spans="1:13" s="960" customFormat="1" ht="15" customHeight="1">
      <c r="A386" s="1164">
        <v>34</v>
      </c>
      <c r="B386" s="982" t="s">
        <v>830</v>
      </c>
      <c r="C386" s="1171" t="s">
        <v>494</v>
      </c>
      <c r="D386" s="1045" t="s">
        <v>66</v>
      </c>
      <c r="E386" s="1169" t="s">
        <v>818</v>
      </c>
      <c r="F386" s="992" t="s">
        <v>885</v>
      </c>
      <c r="G386" s="1166">
        <v>40</v>
      </c>
      <c r="H386" s="1041"/>
      <c r="I386" s="1050"/>
      <c r="J386" s="974"/>
      <c r="K386" s="1166">
        <v>40</v>
      </c>
      <c r="L386" s="1041" t="s">
        <v>67</v>
      </c>
      <c r="M386" s="1170" t="s">
        <v>143</v>
      </c>
    </row>
    <row r="387" spans="1:13" s="960" customFormat="1" ht="15" customHeight="1">
      <c r="A387" s="1164">
        <v>35</v>
      </c>
      <c r="B387" s="982" t="s">
        <v>819</v>
      </c>
      <c r="C387" s="1171" t="s">
        <v>86</v>
      </c>
      <c r="D387" s="1045" t="s">
        <v>117</v>
      </c>
      <c r="E387" s="1169" t="s">
        <v>820</v>
      </c>
      <c r="F387" s="992" t="s">
        <v>821</v>
      </c>
      <c r="G387" s="1166">
        <v>26</v>
      </c>
      <c r="H387" s="1041"/>
      <c r="I387" s="1050"/>
      <c r="J387" s="974"/>
      <c r="K387" s="1166">
        <v>26</v>
      </c>
      <c r="L387" s="1041" t="s">
        <v>67</v>
      </c>
      <c r="M387" s="1170" t="s">
        <v>143</v>
      </c>
    </row>
    <row r="388" spans="1:13" s="960" customFormat="1" ht="15" customHeight="1">
      <c r="A388" s="1164">
        <v>36</v>
      </c>
      <c r="B388" s="982" t="s">
        <v>831</v>
      </c>
      <c r="C388" s="1171" t="s">
        <v>86</v>
      </c>
      <c r="D388" s="981" t="s">
        <v>83</v>
      </c>
      <c r="E388" s="1169" t="s">
        <v>822</v>
      </c>
      <c r="F388" s="992" t="s">
        <v>823</v>
      </c>
      <c r="G388" s="1166">
        <v>32</v>
      </c>
      <c r="H388" s="1041"/>
      <c r="I388" s="1050"/>
      <c r="J388" s="974"/>
      <c r="K388" s="1166">
        <v>32</v>
      </c>
      <c r="L388" s="961" t="s">
        <v>92</v>
      </c>
      <c r="M388" s="1170" t="s">
        <v>143</v>
      </c>
    </row>
    <row r="389" spans="1:13" s="960" customFormat="1" ht="15" customHeight="1">
      <c r="A389" s="1164">
        <v>37</v>
      </c>
      <c r="B389" s="1165" t="s">
        <v>824</v>
      </c>
      <c r="C389" s="1172" t="s">
        <v>86</v>
      </c>
      <c r="D389" s="1008" t="s">
        <v>83</v>
      </c>
      <c r="E389" s="1169" t="s">
        <v>825</v>
      </c>
      <c r="F389" s="992" t="s">
        <v>826</v>
      </c>
      <c r="G389" s="1166">
        <v>50</v>
      </c>
      <c r="H389" s="1050"/>
      <c r="I389" s="1050"/>
      <c r="J389" s="1006"/>
      <c r="K389" s="1166">
        <v>50</v>
      </c>
      <c r="L389" s="1050" t="s">
        <v>67</v>
      </c>
      <c r="M389" s="1173" t="s">
        <v>143</v>
      </c>
    </row>
    <row r="390" spans="1:13" s="960" customFormat="1" ht="15" customHeight="1">
      <c r="A390" s="968">
        <v>38</v>
      </c>
      <c r="B390" s="1174" t="s">
        <v>930</v>
      </c>
      <c r="C390" s="1174" t="s">
        <v>96</v>
      </c>
      <c r="D390" s="1174" t="s">
        <v>931</v>
      </c>
      <c r="E390" s="1175">
        <v>43576</v>
      </c>
      <c r="F390" s="967"/>
      <c r="G390" s="967">
        <v>82</v>
      </c>
      <c r="H390" s="967"/>
      <c r="I390" s="1041"/>
      <c r="J390" s="1176"/>
      <c r="K390" s="1176">
        <v>82</v>
      </c>
      <c r="L390" s="1176" t="s">
        <v>67</v>
      </c>
      <c r="M390" s="1124" t="s">
        <v>78</v>
      </c>
    </row>
    <row r="391" spans="1:13" s="960" customFormat="1" ht="15" customHeight="1">
      <c r="A391" s="968">
        <v>39</v>
      </c>
      <c r="B391" s="1174" t="s">
        <v>932</v>
      </c>
      <c r="C391" s="1174" t="s">
        <v>96</v>
      </c>
      <c r="D391" s="1174" t="s">
        <v>931</v>
      </c>
      <c r="E391" s="1175">
        <v>43745</v>
      </c>
      <c r="F391" s="967"/>
      <c r="G391" s="967">
        <v>36</v>
      </c>
      <c r="H391" s="967"/>
      <c r="I391" s="1041"/>
      <c r="J391" s="1176"/>
      <c r="K391" s="1176">
        <v>36</v>
      </c>
      <c r="L391" s="1176" t="s">
        <v>67</v>
      </c>
      <c r="M391" s="1124" t="s">
        <v>78</v>
      </c>
    </row>
    <row r="392" spans="1:13" s="960" customFormat="1" ht="15" customHeight="1">
      <c r="A392" s="968">
        <v>40</v>
      </c>
      <c r="B392" s="1174" t="s">
        <v>933</v>
      </c>
      <c r="C392" s="1174" t="s">
        <v>96</v>
      </c>
      <c r="D392" s="1174" t="s">
        <v>427</v>
      </c>
      <c r="E392" s="1175">
        <v>43720</v>
      </c>
      <c r="F392" s="967"/>
      <c r="G392" s="967">
        <v>56</v>
      </c>
      <c r="H392" s="967">
        <v>3</v>
      </c>
      <c r="I392" s="1041"/>
      <c r="J392" s="1176"/>
      <c r="K392" s="1176">
        <v>53</v>
      </c>
      <c r="L392" s="1176" t="s">
        <v>67</v>
      </c>
      <c r="M392" s="1124" t="s">
        <v>78</v>
      </c>
    </row>
    <row r="393" spans="1:13" s="960" customFormat="1" ht="15" customHeight="1">
      <c r="A393" s="1058">
        <v>41</v>
      </c>
      <c r="B393" s="1059" t="s">
        <v>934</v>
      </c>
      <c r="C393" s="1059" t="s">
        <v>144</v>
      </c>
      <c r="D393" s="1059" t="s">
        <v>931</v>
      </c>
      <c r="E393" s="1060">
        <v>43713</v>
      </c>
      <c r="F393" s="1060">
        <v>43733</v>
      </c>
      <c r="G393" s="966">
        <v>20</v>
      </c>
      <c r="H393" s="1066"/>
      <c r="I393" s="1041"/>
      <c r="J393" s="1177"/>
      <c r="K393" s="1178">
        <v>20</v>
      </c>
      <c r="L393" s="1124"/>
      <c r="M393" s="1124" t="s">
        <v>78</v>
      </c>
    </row>
    <row r="394" spans="1:13" s="960" customFormat="1" ht="15" customHeight="1">
      <c r="A394" s="1061"/>
      <c r="B394" s="1062"/>
      <c r="C394" s="1062"/>
      <c r="D394" s="1062"/>
      <c r="E394" s="1060">
        <v>43720</v>
      </c>
      <c r="F394" s="1060">
        <v>43740</v>
      </c>
      <c r="G394" s="1179">
        <v>11</v>
      </c>
      <c r="H394" s="1180"/>
      <c r="I394" s="1041"/>
      <c r="J394" s="1181"/>
      <c r="K394" s="1176">
        <v>11</v>
      </c>
      <c r="L394" s="1124"/>
      <c r="M394" s="1124" t="s">
        <v>78</v>
      </c>
    </row>
    <row r="395" spans="1:13" s="960" customFormat="1" ht="15" customHeight="1">
      <c r="A395" s="1058">
        <v>42</v>
      </c>
      <c r="B395" s="1059" t="s">
        <v>935</v>
      </c>
      <c r="C395" s="1059" t="s">
        <v>144</v>
      </c>
      <c r="D395" s="1059" t="s">
        <v>931</v>
      </c>
      <c r="E395" s="1060">
        <v>43713</v>
      </c>
      <c r="F395" s="1060">
        <v>43733</v>
      </c>
      <c r="G395" s="966">
        <v>11</v>
      </c>
      <c r="H395" s="1066"/>
      <c r="I395" s="1041"/>
      <c r="J395" s="1177"/>
      <c r="K395" s="1178">
        <v>11</v>
      </c>
      <c r="L395" s="1124"/>
      <c r="M395" s="1124" t="s">
        <v>78</v>
      </c>
    </row>
    <row r="396" spans="1:13" s="960" customFormat="1" ht="15" customHeight="1">
      <c r="A396" s="1061"/>
      <c r="B396" s="1062"/>
      <c r="C396" s="1062"/>
      <c r="D396" s="1062"/>
      <c r="E396" s="1060">
        <v>43720</v>
      </c>
      <c r="F396" s="1060">
        <v>43740</v>
      </c>
      <c r="G396" s="1179">
        <v>39</v>
      </c>
      <c r="H396" s="1180"/>
      <c r="I396" s="1041"/>
      <c r="J396" s="1181"/>
      <c r="K396" s="1176">
        <v>39</v>
      </c>
      <c r="L396" s="1124"/>
      <c r="M396" s="1124" t="s">
        <v>78</v>
      </c>
    </row>
    <row r="397" spans="1:13" s="960" customFormat="1" ht="15" customHeight="1">
      <c r="A397" s="1058">
        <v>43</v>
      </c>
      <c r="B397" s="1059" t="s">
        <v>936</v>
      </c>
      <c r="C397" s="1059" t="s">
        <v>144</v>
      </c>
      <c r="D397" s="1045" t="s">
        <v>931</v>
      </c>
      <c r="E397" s="1182">
        <v>43718</v>
      </c>
      <c r="F397" s="1182">
        <v>43738</v>
      </c>
      <c r="G397" s="1179">
        <v>10</v>
      </c>
      <c r="H397" s="1180">
        <v>10</v>
      </c>
      <c r="I397" s="1041"/>
      <c r="J397" s="1181"/>
      <c r="K397" s="1176"/>
      <c r="L397" s="1124"/>
      <c r="M397" s="1124" t="s">
        <v>78</v>
      </c>
    </row>
    <row r="398" spans="1:13" s="960" customFormat="1" ht="15" customHeight="1">
      <c r="A398" s="1061"/>
      <c r="B398" s="1062"/>
      <c r="C398" s="1062"/>
      <c r="D398" s="962" t="s">
        <v>501</v>
      </c>
      <c r="E398" s="1183"/>
      <c r="F398" s="1183"/>
      <c r="G398" s="1179">
        <v>21</v>
      </c>
      <c r="H398" s="1180"/>
      <c r="I398" s="1041"/>
      <c r="J398" s="1181">
        <v>21</v>
      </c>
      <c r="K398" s="1176"/>
      <c r="L398" s="1124"/>
      <c r="M398" s="1124" t="s">
        <v>78</v>
      </c>
    </row>
    <row r="399" spans="1:13" s="960" customFormat="1" ht="15" customHeight="1">
      <c r="A399" s="968">
        <v>44</v>
      </c>
      <c r="B399" s="1048" t="s">
        <v>937</v>
      </c>
      <c r="C399" s="1048" t="s">
        <v>112</v>
      </c>
      <c r="D399" s="981" t="s">
        <v>501</v>
      </c>
      <c r="E399" s="964">
        <v>43619</v>
      </c>
      <c r="F399" s="964">
        <v>43646</v>
      </c>
      <c r="G399" s="997">
        <v>42</v>
      </c>
      <c r="H399" s="997"/>
      <c r="I399" s="1041"/>
      <c r="J399" s="1184"/>
      <c r="K399" s="1184">
        <v>42</v>
      </c>
      <c r="L399" s="1184" t="s">
        <v>951</v>
      </c>
      <c r="M399" s="1184" t="s">
        <v>78</v>
      </c>
    </row>
    <row r="400" spans="1:13" s="960" customFormat="1" ht="15" customHeight="1">
      <c r="A400" s="968">
        <v>45</v>
      </c>
      <c r="B400" s="1048" t="s">
        <v>938</v>
      </c>
      <c r="C400" s="1048" t="s">
        <v>112</v>
      </c>
      <c r="D400" s="981" t="s">
        <v>501</v>
      </c>
      <c r="E400" s="964">
        <v>43619</v>
      </c>
      <c r="F400" s="997"/>
      <c r="G400" s="997">
        <v>72</v>
      </c>
      <c r="H400" s="997"/>
      <c r="I400" s="1041"/>
      <c r="J400" s="1184"/>
      <c r="K400" s="1184">
        <v>72</v>
      </c>
      <c r="L400" s="1184" t="s">
        <v>951</v>
      </c>
      <c r="M400" s="1184" t="s">
        <v>432</v>
      </c>
    </row>
    <row r="401" spans="1:13" s="960" customFormat="1" ht="15" customHeight="1">
      <c r="A401" s="968">
        <v>46</v>
      </c>
      <c r="B401" s="1048" t="s">
        <v>939</v>
      </c>
      <c r="C401" s="1048" t="s">
        <v>112</v>
      </c>
      <c r="D401" s="981" t="s">
        <v>931</v>
      </c>
      <c r="E401" s="964">
        <v>43620</v>
      </c>
      <c r="F401" s="964">
        <v>43717</v>
      </c>
      <c r="G401" s="997">
        <v>45</v>
      </c>
      <c r="H401" s="997"/>
      <c r="I401" s="1041"/>
      <c r="J401" s="1184"/>
      <c r="K401" s="1184">
        <v>45</v>
      </c>
      <c r="L401" s="1184" t="s">
        <v>952</v>
      </c>
      <c r="M401" s="1184" t="s">
        <v>78</v>
      </c>
    </row>
    <row r="402" spans="1:13" s="960" customFormat="1" ht="15" customHeight="1">
      <c r="A402" s="968">
        <v>47</v>
      </c>
      <c r="B402" s="1048" t="s">
        <v>940</v>
      </c>
      <c r="C402" s="1048" t="s">
        <v>112</v>
      </c>
      <c r="D402" s="981" t="s">
        <v>931</v>
      </c>
      <c r="E402" s="964">
        <v>43621</v>
      </c>
      <c r="F402" s="997"/>
      <c r="G402" s="997">
        <v>25</v>
      </c>
      <c r="H402" s="997"/>
      <c r="I402" s="1041"/>
      <c r="J402" s="1184"/>
      <c r="K402" s="1184">
        <v>25</v>
      </c>
      <c r="L402" s="1184" t="s">
        <v>67</v>
      </c>
      <c r="M402" s="1184" t="s">
        <v>78</v>
      </c>
    </row>
    <row r="403" spans="1:13" s="960" customFormat="1" ht="15" customHeight="1">
      <c r="A403" s="968">
        <v>48</v>
      </c>
      <c r="B403" s="1048" t="s">
        <v>941</v>
      </c>
      <c r="C403" s="1048" t="s">
        <v>112</v>
      </c>
      <c r="D403" s="981" t="s">
        <v>931</v>
      </c>
      <c r="E403" s="964">
        <v>43621</v>
      </c>
      <c r="F403" s="997"/>
      <c r="G403" s="997">
        <v>20</v>
      </c>
      <c r="H403" s="997"/>
      <c r="I403" s="1041"/>
      <c r="J403" s="1184"/>
      <c r="K403" s="1184">
        <v>20</v>
      </c>
      <c r="L403" s="1184" t="s">
        <v>67</v>
      </c>
      <c r="M403" s="1184" t="s">
        <v>78</v>
      </c>
    </row>
    <row r="404" spans="1:13" s="960" customFormat="1" ht="15" customHeight="1">
      <c r="A404" s="968">
        <v>49</v>
      </c>
      <c r="B404" s="1048" t="s">
        <v>942</v>
      </c>
      <c r="C404" s="1048" t="s">
        <v>112</v>
      </c>
      <c r="D404" s="981" t="s">
        <v>931</v>
      </c>
      <c r="E404" s="964">
        <v>43725</v>
      </c>
      <c r="F404" s="997"/>
      <c r="G404" s="997">
        <v>59</v>
      </c>
      <c r="H404" s="997"/>
      <c r="I404" s="1041"/>
      <c r="J404" s="1184"/>
      <c r="K404" s="1184">
        <v>59</v>
      </c>
      <c r="L404" s="1184" t="s">
        <v>951</v>
      </c>
      <c r="M404" s="1184" t="s">
        <v>78</v>
      </c>
    </row>
    <row r="405" spans="1:13" s="960" customFormat="1" ht="15" customHeight="1">
      <c r="A405" s="1058">
        <v>50</v>
      </c>
      <c r="B405" s="1059" t="s">
        <v>943</v>
      </c>
      <c r="C405" s="1059" t="s">
        <v>578</v>
      </c>
      <c r="D405" s="1059" t="s">
        <v>931</v>
      </c>
      <c r="E405" s="1060">
        <v>43537</v>
      </c>
      <c r="F405" s="1060">
        <v>43572</v>
      </c>
      <c r="G405" s="961">
        <v>30</v>
      </c>
      <c r="H405" s="961"/>
      <c r="I405" s="1041"/>
      <c r="J405" s="1124"/>
      <c r="K405" s="1124">
        <v>30</v>
      </c>
      <c r="L405" s="1124" t="s">
        <v>67</v>
      </c>
      <c r="M405" s="1124" t="s">
        <v>496</v>
      </c>
    </row>
    <row r="406" spans="1:13" s="960" customFormat="1" ht="15" customHeight="1">
      <c r="A406" s="1061"/>
      <c r="B406" s="1062"/>
      <c r="C406" s="1062"/>
      <c r="D406" s="1062"/>
      <c r="E406" s="1060">
        <v>43724</v>
      </c>
      <c r="F406" s="1060"/>
      <c r="G406" s="961">
        <v>19</v>
      </c>
      <c r="H406" s="961"/>
      <c r="I406" s="1041"/>
      <c r="J406" s="1124"/>
      <c r="K406" s="1124">
        <v>19</v>
      </c>
      <c r="L406" s="1124" t="s">
        <v>67</v>
      </c>
      <c r="M406" s="1124" t="s">
        <v>496</v>
      </c>
    </row>
    <row r="407" spans="1:13" s="960" customFormat="1" ht="15" customHeight="1">
      <c r="A407" s="968">
        <v>51</v>
      </c>
      <c r="B407" s="1045" t="s">
        <v>944</v>
      </c>
      <c r="C407" s="1045" t="s">
        <v>578</v>
      </c>
      <c r="D407" s="1045" t="s">
        <v>501</v>
      </c>
      <c r="E407" s="1060">
        <v>43599</v>
      </c>
      <c r="F407" s="1060">
        <v>43637</v>
      </c>
      <c r="G407" s="961">
        <v>37</v>
      </c>
      <c r="H407" s="961"/>
      <c r="I407" s="1041"/>
      <c r="J407" s="1124"/>
      <c r="K407" s="1124">
        <v>37</v>
      </c>
      <c r="L407" s="1124" t="s">
        <v>92</v>
      </c>
      <c r="M407" s="1124" t="s">
        <v>587</v>
      </c>
    </row>
    <row r="408" spans="1:13" s="960" customFormat="1" ht="15" customHeight="1">
      <c r="A408" s="968">
        <v>52</v>
      </c>
      <c r="B408" s="1045" t="s">
        <v>945</v>
      </c>
      <c r="C408" s="1045" t="s">
        <v>578</v>
      </c>
      <c r="D408" s="1045" t="s">
        <v>931</v>
      </c>
      <c r="E408" s="1060">
        <v>43630</v>
      </c>
      <c r="F408" s="1060">
        <v>43696</v>
      </c>
      <c r="G408" s="961">
        <v>35</v>
      </c>
      <c r="H408" s="961"/>
      <c r="I408" s="1041"/>
      <c r="J408" s="1124"/>
      <c r="K408" s="1124">
        <v>35</v>
      </c>
      <c r="L408" s="1124" t="s">
        <v>67</v>
      </c>
      <c r="M408" s="1124" t="s">
        <v>587</v>
      </c>
    </row>
    <row r="409" spans="1:13" s="960" customFormat="1" ht="15" customHeight="1">
      <c r="A409" s="968">
        <v>53</v>
      </c>
      <c r="B409" s="1045" t="s">
        <v>946</v>
      </c>
      <c r="C409" s="1045" t="s">
        <v>578</v>
      </c>
      <c r="D409" s="1045" t="s">
        <v>501</v>
      </c>
      <c r="E409" s="1060">
        <v>43599</v>
      </c>
      <c r="F409" s="1060">
        <v>43637</v>
      </c>
      <c r="G409" s="961">
        <v>39</v>
      </c>
      <c r="H409" s="961"/>
      <c r="I409" s="1041"/>
      <c r="J409" s="1124"/>
      <c r="K409" s="1124">
        <v>39</v>
      </c>
      <c r="L409" s="1124" t="s">
        <v>92</v>
      </c>
      <c r="M409" s="1124" t="s">
        <v>587</v>
      </c>
    </row>
    <row r="410" spans="1:13" s="960" customFormat="1" ht="15" customHeight="1">
      <c r="A410" s="968">
        <v>54</v>
      </c>
      <c r="B410" s="1045" t="s">
        <v>947</v>
      </c>
      <c r="C410" s="1045" t="s">
        <v>578</v>
      </c>
      <c r="D410" s="1045" t="s">
        <v>931</v>
      </c>
      <c r="E410" s="1060">
        <v>43740</v>
      </c>
      <c r="F410" s="968"/>
      <c r="G410" s="975">
        <v>14</v>
      </c>
      <c r="H410" s="975"/>
      <c r="I410" s="1041"/>
      <c r="J410" s="1185"/>
      <c r="K410" s="1185">
        <v>14</v>
      </c>
      <c r="L410" s="1185" t="s">
        <v>67</v>
      </c>
      <c r="M410" s="1124" t="s">
        <v>496</v>
      </c>
    </row>
    <row r="411" spans="1:13" s="960" customFormat="1" ht="15" customHeight="1">
      <c r="A411" s="1058">
        <v>55</v>
      </c>
      <c r="B411" s="1059" t="s">
        <v>948</v>
      </c>
      <c r="C411" s="1059" t="s">
        <v>949</v>
      </c>
      <c r="D411" s="1059" t="s">
        <v>931</v>
      </c>
      <c r="E411" s="1060">
        <v>43710</v>
      </c>
      <c r="F411" s="968"/>
      <c r="G411" s="975">
        <v>20</v>
      </c>
      <c r="H411" s="975"/>
      <c r="I411" s="1041"/>
      <c r="J411" s="1185"/>
      <c r="K411" s="1185">
        <v>20</v>
      </c>
      <c r="L411" s="1124" t="s">
        <v>67</v>
      </c>
      <c r="M411" s="1185" t="s">
        <v>953</v>
      </c>
    </row>
    <row r="412" spans="1:13" s="960" customFormat="1" ht="15" customHeight="1">
      <c r="A412" s="1061"/>
      <c r="B412" s="1062"/>
      <c r="C412" s="1062"/>
      <c r="D412" s="1062"/>
      <c r="E412" s="1186">
        <v>43717</v>
      </c>
      <c r="F412" s="975"/>
      <c r="G412" s="975">
        <v>110</v>
      </c>
      <c r="H412" s="975"/>
      <c r="I412" s="1041"/>
      <c r="J412" s="1185"/>
      <c r="K412" s="1185">
        <v>110</v>
      </c>
      <c r="L412" s="1124" t="s">
        <v>67</v>
      </c>
      <c r="M412" s="1185" t="s">
        <v>953</v>
      </c>
    </row>
    <row r="413" spans="1:13" s="960" customFormat="1" ht="15" customHeight="1">
      <c r="A413" s="792">
        <v>56</v>
      </c>
      <c r="B413" s="999" t="s">
        <v>950</v>
      </c>
      <c r="C413" s="999" t="s">
        <v>949</v>
      </c>
      <c r="D413" s="999" t="s">
        <v>931</v>
      </c>
      <c r="E413" s="1160">
        <v>43640</v>
      </c>
      <c r="F413" s="1160">
        <v>43662</v>
      </c>
      <c r="G413" s="992">
        <v>45</v>
      </c>
      <c r="H413" s="992"/>
      <c r="I413" s="1050"/>
      <c r="J413" s="1187"/>
      <c r="K413" s="1187">
        <v>45</v>
      </c>
      <c r="L413" s="1126" t="s">
        <v>67</v>
      </c>
      <c r="M413" s="1187"/>
    </row>
    <row r="414" spans="1:13" s="960" customFormat="1" ht="15" customHeight="1">
      <c r="A414" s="968">
        <v>57</v>
      </c>
      <c r="B414" s="1121" t="s">
        <v>1065</v>
      </c>
      <c r="C414" s="1121" t="s">
        <v>494</v>
      </c>
      <c r="D414" s="1121" t="s">
        <v>931</v>
      </c>
      <c r="E414" s="1188">
        <v>43721</v>
      </c>
      <c r="F414" s="1188"/>
      <c r="G414" s="1185">
        <v>92</v>
      </c>
      <c r="H414" s="975"/>
      <c r="I414" s="1041"/>
      <c r="J414" s="1185"/>
      <c r="K414" s="1185">
        <v>92</v>
      </c>
      <c r="L414" s="1124" t="s">
        <v>67</v>
      </c>
      <c r="M414" s="1124" t="s">
        <v>496</v>
      </c>
    </row>
    <row r="415" spans="1:13" s="960" customFormat="1" ht="15" customHeight="1">
      <c r="A415" s="968">
        <v>58</v>
      </c>
      <c r="B415" s="1121" t="s">
        <v>1066</v>
      </c>
      <c r="C415" s="1121" t="s">
        <v>494</v>
      </c>
      <c r="D415" s="1121" t="s">
        <v>427</v>
      </c>
      <c r="E415" s="1188">
        <v>43766</v>
      </c>
      <c r="F415" s="1188"/>
      <c r="G415" s="1185">
        <v>15</v>
      </c>
      <c r="H415" s="975"/>
      <c r="I415" s="1041"/>
      <c r="J415" s="1185"/>
      <c r="K415" s="1185">
        <v>15</v>
      </c>
      <c r="L415" s="1124" t="s">
        <v>67</v>
      </c>
      <c r="M415" s="1124" t="s">
        <v>496</v>
      </c>
    </row>
    <row r="416" spans="1:13" s="960" customFormat="1" ht="15" customHeight="1" thickBot="1">
      <c r="A416" s="792">
        <v>59</v>
      </c>
      <c r="B416" s="1189" t="s">
        <v>1067</v>
      </c>
      <c r="C416" s="1189" t="s">
        <v>494</v>
      </c>
      <c r="D416" s="1189" t="s">
        <v>931</v>
      </c>
      <c r="E416" s="1190">
        <v>43773</v>
      </c>
      <c r="F416" s="1191"/>
      <c r="G416" s="1187">
        <v>46</v>
      </c>
      <c r="H416" s="992"/>
      <c r="I416" s="1050"/>
      <c r="J416" s="1187"/>
      <c r="K416" s="1187">
        <v>46</v>
      </c>
      <c r="L416" s="1126" t="s">
        <v>67</v>
      </c>
      <c r="M416" s="1126" t="s">
        <v>496</v>
      </c>
    </row>
    <row r="417" spans="1:13" s="960" customFormat="1" ht="15.75" customHeight="1" thickBot="1">
      <c r="A417" s="1098" t="s">
        <v>16</v>
      </c>
      <c r="B417" s="1099"/>
      <c r="C417" s="1099"/>
      <c r="D417" s="1099"/>
      <c r="E417" s="1099"/>
      <c r="F417" s="1100"/>
      <c r="G417" s="1093">
        <f>SUM(G353:G416)</f>
        <v>2932</v>
      </c>
      <c r="H417" s="1093">
        <f>SUM(H353:H413)</f>
        <v>14</v>
      </c>
      <c r="I417" s="1093"/>
      <c r="J417" s="1093">
        <f>SUM(J353:J412)</f>
        <v>284</v>
      </c>
      <c r="K417" s="1093">
        <f>SUM(K353:K416)</f>
        <v>2634</v>
      </c>
      <c r="L417" s="1093" t="s">
        <v>13</v>
      </c>
      <c r="M417" s="1093" t="s">
        <v>13</v>
      </c>
    </row>
    <row r="418" spans="1:13" s="960" customFormat="1" ht="15.75" customHeight="1">
      <c r="A418" s="1113" t="s">
        <v>35</v>
      </c>
      <c r="B418" s="1114"/>
      <c r="C418" s="1114"/>
      <c r="D418" s="1114"/>
      <c r="E418" s="1192"/>
      <c r="F418" s="1192"/>
      <c r="G418" s="1114"/>
      <c r="H418" s="1114"/>
      <c r="I418" s="1114"/>
      <c r="J418" s="1114"/>
      <c r="K418" s="1114"/>
      <c r="L418" s="1114"/>
      <c r="M418" s="1114"/>
    </row>
    <row r="419" spans="1:13" s="960" customFormat="1" ht="15.75" customHeight="1">
      <c r="A419" s="954">
        <v>1</v>
      </c>
      <c r="B419" s="955" t="s">
        <v>115</v>
      </c>
      <c r="C419" s="955" t="s">
        <v>116</v>
      </c>
      <c r="D419" s="962" t="s">
        <v>117</v>
      </c>
      <c r="E419" s="961" t="s">
        <v>113</v>
      </c>
      <c r="F419" s="1060">
        <v>43511</v>
      </c>
      <c r="G419" s="1019">
        <v>100</v>
      </c>
      <c r="H419" s="1000"/>
      <c r="I419" s="1000"/>
      <c r="J419" s="1000"/>
      <c r="K419" s="1000">
        <v>100</v>
      </c>
      <c r="L419" s="1000" t="s">
        <v>67</v>
      </c>
      <c r="M419" s="1000" t="s">
        <v>119</v>
      </c>
    </row>
    <row r="420" spans="1:13" s="960" customFormat="1" ht="15.75" customHeight="1">
      <c r="A420" s="961">
        <v>2</v>
      </c>
      <c r="B420" s="1045" t="s">
        <v>231</v>
      </c>
      <c r="C420" s="1045" t="s">
        <v>232</v>
      </c>
      <c r="D420" s="981" t="s">
        <v>83</v>
      </c>
      <c r="E420" s="1060">
        <v>43489</v>
      </c>
      <c r="F420" s="1060">
        <v>43527</v>
      </c>
      <c r="G420" s="1193">
        <v>80</v>
      </c>
      <c r="H420" s="997"/>
      <c r="I420" s="997"/>
      <c r="J420" s="1009"/>
      <c r="K420" s="968">
        <v>80</v>
      </c>
      <c r="L420" s="963" t="s">
        <v>92</v>
      </c>
      <c r="M420" s="961" t="s">
        <v>74</v>
      </c>
    </row>
    <row r="421" spans="1:13" s="960" customFormat="1" ht="15.75" customHeight="1">
      <c r="A421" s="954">
        <v>3</v>
      </c>
      <c r="B421" s="999" t="s">
        <v>233</v>
      </c>
      <c r="C421" s="999" t="s">
        <v>232</v>
      </c>
      <c r="D421" s="981" t="s">
        <v>83</v>
      </c>
      <c r="E421" s="1160">
        <v>43490</v>
      </c>
      <c r="F421" s="1160">
        <v>43527</v>
      </c>
      <c r="G421" s="1194">
        <v>60</v>
      </c>
      <c r="H421" s="1000"/>
      <c r="I421" s="1000"/>
      <c r="J421" s="1167"/>
      <c r="K421" s="968">
        <v>60</v>
      </c>
      <c r="L421" s="956" t="s">
        <v>92</v>
      </c>
      <c r="M421" s="961" t="s">
        <v>74</v>
      </c>
    </row>
    <row r="422" spans="1:13" s="960" customFormat="1" ht="15.75" customHeight="1">
      <c r="A422" s="954">
        <v>4</v>
      </c>
      <c r="B422" s="999" t="s">
        <v>415</v>
      </c>
      <c r="C422" s="999" t="s">
        <v>416</v>
      </c>
      <c r="D422" s="981" t="s">
        <v>83</v>
      </c>
      <c r="E422" s="1160" t="s">
        <v>364</v>
      </c>
      <c r="F422" s="1160">
        <v>43623</v>
      </c>
      <c r="G422" s="792">
        <v>25</v>
      </c>
      <c r="H422" s="1000"/>
      <c r="I422" s="1000"/>
      <c r="J422" s="1000"/>
      <c r="K422" s="792">
        <v>25</v>
      </c>
      <c r="L422" s="956" t="s">
        <v>92</v>
      </c>
      <c r="M422" s="954" t="s">
        <v>424</v>
      </c>
    </row>
    <row r="423" spans="1:13" s="960" customFormat="1" ht="15.75" customHeight="1">
      <c r="A423" s="954">
        <v>5</v>
      </c>
      <c r="B423" s="999" t="s">
        <v>443</v>
      </c>
      <c r="C423" s="999" t="s">
        <v>444</v>
      </c>
      <c r="D423" s="962" t="s">
        <v>66</v>
      </c>
      <c r="E423" s="1160" t="s">
        <v>445</v>
      </c>
      <c r="F423" s="1160">
        <v>43629</v>
      </c>
      <c r="G423" s="792">
        <v>79</v>
      </c>
      <c r="H423" s="1000"/>
      <c r="I423" s="1000"/>
      <c r="J423" s="1000"/>
      <c r="K423" s="792">
        <v>79</v>
      </c>
      <c r="L423" s="954" t="s">
        <v>446</v>
      </c>
      <c r="M423" s="954" t="s">
        <v>456</v>
      </c>
    </row>
    <row r="424" spans="1:13" s="960" customFormat="1" ht="15.75" customHeight="1">
      <c r="A424" s="954">
        <v>6</v>
      </c>
      <c r="B424" s="999" t="s">
        <v>639</v>
      </c>
      <c r="C424" s="999" t="s">
        <v>444</v>
      </c>
      <c r="D424" s="962" t="s">
        <v>117</v>
      </c>
      <c r="E424" s="1160" t="s">
        <v>634</v>
      </c>
      <c r="F424" s="1160" t="s">
        <v>799</v>
      </c>
      <c r="G424" s="792">
        <v>75</v>
      </c>
      <c r="H424" s="1000"/>
      <c r="I424" s="1000"/>
      <c r="J424" s="1000"/>
      <c r="K424" s="792">
        <v>75</v>
      </c>
      <c r="L424" s="954" t="s">
        <v>640</v>
      </c>
      <c r="M424" s="954" t="s">
        <v>413</v>
      </c>
    </row>
    <row r="425" spans="1:13" s="960" customFormat="1" ht="15.75" customHeight="1">
      <c r="A425" s="792">
        <v>7</v>
      </c>
      <c r="B425" s="955" t="s">
        <v>674</v>
      </c>
      <c r="C425" s="999" t="s">
        <v>675</v>
      </c>
      <c r="D425" s="981" t="s">
        <v>83</v>
      </c>
      <c r="E425" s="1160" t="s">
        <v>678</v>
      </c>
      <c r="F425" s="1160" t="s">
        <v>800</v>
      </c>
      <c r="G425" s="1195">
        <v>100</v>
      </c>
      <c r="H425" s="792"/>
      <c r="I425" s="792"/>
      <c r="J425" s="792"/>
      <c r="K425" s="792">
        <v>100</v>
      </c>
      <c r="L425" s="954" t="s">
        <v>298</v>
      </c>
      <c r="M425" s="954" t="s">
        <v>74</v>
      </c>
    </row>
    <row r="426" spans="1:13" s="960" customFormat="1" ht="15.75" customHeight="1">
      <c r="A426" s="968">
        <v>8</v>
      </c>
      <c r="B426" s="962" t="s">
        <v>806</v>
      </c>
      <c r="C426" s="1045" t="s">
        <v>807</v>
      </c>
      <c r="D426" s="1045" t="s">
        <v>66</v>
      </c>
      <c r="E426" s="1060">
        <v>43717</v>
      </c>
      <c r="F426" s="1060">
        <v>43740</v>
      </c>
      <c r="G426" s="1196">
        <v>78</v>
      </c>
      <c r="H426" s="968"/>
      <c r="I426" s="968"/>
      <c r="J426" s="968"/>
      <c r="K426" s="968">
        <v>78</v>
      </c>
      <c r="L426" s="961" t="s">
        <v>618</v>
      </c>
      <c r="M426" s="954" t="s">
        <v>74</v>
      </c>
    </row>
    <row r="427" spans="1:13" s="960" customFormat="1" ht="15.75" customHeight="1">
      <c r="A427" s="968">
        <v>9</v>
      </c>
      <c r="B427" s="962" t="s">
        <v>808</v>
      </c>
      <c r="C427" s="1045" t="s">
        <v>809</v>
      </c>
      <c r="D427" s="981" t="s">
        <v>83</v>
      </c>
      <c r="E427" s="1060" t="s">
        <v>811</v>
      </c>
      <c r="F427" s="1060">
        <v>43756</v>
      </c>
      <c r="G427" s="1196">
        <v>50</v>
      </c>
      <c r="H427" s="968"/>
      <c r="I427" s="968"/>
      <c r="J427" s="968"/>
      <c r="K427" s="968">
        <v>50</v>
      </c>
      <c r="L427" s="961" t="s">
        <v>298</v>
      </c>
      <c r="M427" s="954" t="s">
        <v>74</v>
      </c>
    </row>
    <row r="428" spans="1:13" s="960" customFormat="1" ht="15.75" customHeight="1">
      <c r="A428" s="792">
        <v>10</v>
      </c>
      <c r="B428" s="955" t="s">
        <v>389</v>
      </c>
      <c r="C428" s="999" t="s">
        <v>810</v>
      </c>
      <c r="D428" s="1008" t="s">
        <v>83</v>
      </c>
      <c r="E428" s="1160" t="s">
        <v>805</v>
      </c>
      <c r="F428" s="1160">
        <v>43756</v>
      </c>
      <c r="G428" s="1195">
        <v>49</v>
      </c>
      <c r="H428" s="792"/>
      <c r="I428" s="792"/>
      <c r="J428" s="792"/>
      <c r="K428" s="792">
        <v>49</v>
      </c>
      <c r="L428" s="954" t="s">
        <v>298</v>
      </c>
      <c r="M428" s="1000" t="s">
        <v>119</v>
      </c>
    </row>
    <row r="429" spans="1:13" s="960" customFormat="1" ht="15.75" customHeight="1">
      <c r="A429" s="792">
        <v>11</v>
      </c>
      <c r="B429" s="955" t="s">
        <v>1075</v>
      </c>
      <c r="C429" s="955" t="s">
        <v>1076</v>
      </c>
      <c r="D429" s="955" t="s">
        <v>83</v>
      </c>
      <c r="E429" s="1033">
        <v>43802</v>
      </c>
      <c r="F429" s="1033"/>
      <c r="G429" s="1034">
        <v>100</v>
      </c>
      <c r="H429" s="792"/>
      <c r="I429" s="792"/>
      <c r="J429" s="792"/>
      <c r="K429" s="792">
        <v>100</v>
      </c>
      <c r="L429" s="954" t="s">
        <v>298</v>
      </c>
      <c r="M429" s="954" t="s">
        <v>74</v>
      </c>
    </row>
    <row r="430" spans="1:13" s="960" customFormat="1" ht="15.75" customHeight="1" thickBot="1">
      <c r="A430" s="792">
        <v>12</v>
      </c>
      <c r="B430" s="955" t="s">
        <v>1102</v>
      </c>
      <c r="C430" s="955" t="s">
        <v>1103</v>
      </c>
      <c r="D430" s="955" t="s">
        <v>83</v>
      </c>
      <c r="E430" s="1197" t="s">
        <v>1104</v>
      </c>
      <c r="F430" s="1197"/>
      <c r="G430" s="1034">
        <v>150</v>
      </c>
      <c r="H430" s="792"/>
      <c r="I430" s="792"/>
      <c r="J430" s="792"/>
      <c r="K430" s="792">
        <v>150</v>
      </c>
      <c r="L430" s="954" t="s">
        <v>298</v>
      </c>
      <c r="M430" s="954" t="s">
        <v>1105</v>
      </c>
    </row>
    <row r="431" spans="1:17" s="960" customFormat="1" ht="15.75" customHeight="1" thickBot="1">
      <c r="A431" s="1098" t="s">
        <v>16</v>
      </c>
      <c r="B431" s="1099"/>
      <c r="C431" s="1099"/>
      <c r="D431" s="1099"/>
      <c r="E431" s="1099"/>
      <c r="F431" s="1100"/>
      <c r="G431" s="1093">
        <f>SUM(G419:G430)</f>
        <v>946</v>
      </c>
      <c r="H431" s="1093"/>
      <c r="I431" s="1093"/>
      <c r="J431" s="1093"/>
      <c r="K431" s="1093">
        <f>SUM(K419:K430)</f>
        <v>946</v>
      </c>
      <c r="L431" s="1093" t="s">
        <v>13</v>
      </c>
      <c r="M431" s="1093" t="s">
        <v>13</v>
      </c>
      <c r="P431" s="1083"/>
      <c r="Q431" s="1083"/>
    </row>
    <row r="432" spans="1:13" s="960" customFormat="1" ht="15.75" customHeight="1">
      <c r="A432" s="1113" t="s">
        <v>195</v>
      </c>
      <c r="B432" s="1114"/>
      <c r="C432" s="1114"/>
      <c r="D432" s="1114"/>
      <c r="E432" s="1114"/>
      <c r="F432" s="1114"/>
      <c r="G432" s="1114"/>
      <c r="H432" s="1114"/>
      <c r="I432" s="1114"/>
      <c r="J432" s="1114"/>
      <c r="K432" s="1114"/>
      <c r="L432" s="1114"/>
      <c r="M432" s="1114"/>
    </row>
    <row r="433" spans="1:13" s="960" customFormat="1" ht="15.75" customHeight="1">
      <c r="A433" s="961">
        <v>1</v>
      </c>
      <c r="B433" s="955" t="s">
        <v>254</v>
      </c>
      <c r="C433" s="962" t="s">
        <v>196</v>
      </c>
      <c r="D433" s="962" t="s">
        <v>117</v>
      </c>
      <c r="E433" s="961" t="s">
        <v>199</v>
      </c>
      <c r="F433" s="961" t="s">
        <v>276</v>
      </c>
      <c r="G433" s="954">
        <v>280</v>
      </c>
      <c r="H433" s="961"/>
      <c r="I433" s="961"/>
      <c r="J433" s="961">
        <v>60</v>
      </c>
      <c r="K433" s="961">
        <v>220</v>
      </c>
      <c r="L433" s="997" t="s">
        <v>92</v>
      </c>
      <c r="M433" s="997" t="s">
        <v>74</v>
      </c>
    </row>
    <row r="434" spans="1:13" s="960" customFormat="1" ht="15.75" customHeight="1">
      <c r="A434" s="954">
        <v>2</v>
      </c>
      <c r="B434" s="955" t="s">
        <v>197</v>
      </c>
      <c r="C434" s="955" t="s">
        <v>198</v>
      </c>
      <c r="D434" s="955" t="s">
        <v>129</v>
      </c>
      <c r="E434" s="954" t="s">
        <v>200</v>
      </c>
      <c r="F434" s="954" t="s">
        <v>130</v>
      </c>
      <c r="G434" s="1000">
        <v>104</v>
      </c>
      <c r="H434" s="1000"/>
      <c r="I434" s="1000"/>
      <c r="J434" s="1000"/>
      <c r="K434" s="1000">
        <v>104</v>
      </c>
      <c r="L434" s="1000" t="s">
        <v>67</v>
      </c>
      <c r="M434" s="1000" t="s">
        <v>201</v>
      </c>
    </row>
    <row r="435" spans="1:13" s="960" customFormat="1" ht="16.5" customHeight="1">
      <c r="A435" s="961">
        <v>3</v>
      </c>
      <c r="B435" s="962" t="s">
        <v>255</v>
      </c>
      <c r="C435" s="962" t="s">
        <v>253</v>
      </c>
      <c r="D435" s="955" t="s">
        <v>129</v>
      </c>
      <c r="E435" s="1029">
        <v>43454</v>
      </c>
      <c r="F435" s="1029">
        <v>43473</v>
      </c>
      <c r="G435" s="961">
        <v>40</v>
      </c>
      <c r="H435" s="961"/>
      <c r="I435" s="961"/>
      <c r="J435" s="961">
        <v>40</v>
      </c>
      <c r="K435" s="961"/>
      <c r="L435" s="961" t="s">
        <v>67</v>
      </c>
      <c r="M435" s="1001" t="s">
        <v>74</v>
      </c>
    </row>
    <row r="436" spans="1:13" s="960" customFormat="1" ht="15.75" customHeight="1">
      <c r="A436" s="954">
        <v>4</v>
      </c>
      <c r="B436" s="955" t="s">
        <v>256</v>
      </c>
      <c r="C436" s="955" t="s">
        <v>253</v>
      </c>
      <c r="D436" s="955" t="s">
        <v>129</v>
      </c>
      <c r="E436" s="1033">
        <v>43524</v>
      </c>
      <c r="F436" s="1033" t="s">
        <v>492</v>
      </c>
      <c r="G436" s="954">
        <v>99</v>
      </c>
      <c r="H436" s="954"/>
      <c r="I436" s="954"/>
      <c r="J436" s="954"/>
      <c r="K436" s="954">
        <v>99</v>
      </c>
      <c r="L436" s="954" t="s">
        <v>67</v>
      </c>
      <c r="M436" s="1007" t="s">
        <v>74</v>
      </c>
    </row>
    <row r="437" spans="1:13" s="960" customFormat="1" ht="15.75" customHeight="1">
      <c r="A437" s="954">
        <v>5</v>
      </c>
      <c r="B437" s="955" t="s">
        <v>439</v>
      </c>
      <c r="C437" s="955" t="s">
        <v>440</v>
      </c>
      <c r="D437" s="955" t="s">
        <v>129</v>
      </c>
      <c r="E437" s="1033" t="s">
        <v>377</v>
      </c>
      <c r="F437" s="1033" t="s">
        <v>368</v>
      </c>
      <c r="G437" s="954">
        <v>100</v>
      </c>
      <c r="H437" s="954"/>
      <c r="I437" s="954"/>
      <c r="J437" s="954">
        <v>100</v>
      </c>
      <c r="K437" s="954"/>
      <c r="L437" s="954" t="s">
        <v>67</v>
      </c>
      <c r="M437" s="1007" t="s">
        <v>74</v>
      </c>
    </row>
    <row r="438" spans="1:13" s="960" customFormat="1" ht="15.75" customHeight="1">
      <c r="A438" s="954">
        <v>6</v>
      </c>
      <c r="B438" s="955" t="s">
        <v>490</v>
      </c>
      <c r="C438" s="955" t="s">
        <v>491</v>
      </c>
      <c r="D438" s="955" t="s">
        <v>129</v>
      </c>
      <c r="E438" s="1033" t="s">
        <v>318</v>
      </c>
      <c r="F438" s="1033" t="s">
        <v>450</v>
      </c>
      <c r="G438" s="954">
        <v>120</v>
      </c>
      <c r="H438" s="954"/>
      <c r="I438" s="954"/>
      <c r="J438" s="954">
        <v>120</v>
      </c>
      <c r="K438" s="954"/>
      <c r="L438" s="954" t="s">
        <v>67</v>
      </c>
      <c r="M438" s="961" t="s">
        <v>78</v>
      </c>
    </row>
    <row r="439" spans="1:13" s="960" customFormat="1" ht="15.75" customHeight="1">
      <c r="A439" s="1051">
        <v>7</v>
      </c>
      <c r="B439" s="1048" t="s">
        <v>791</v>
      </c>
      <c r="C439" s="1048" t="s">
        <v>792</v>
      </c>
      <c r="D439" s="962" t="s">
        <v>129</v>
      </c>
      <c r="E439" s="964">
        <v>43661</v>
      </c>
      <c r="F439" s="964">
        <v>43702</v>
      </c>
      <c r="G439" s="997">
        <v>140</v>
      </c>
      <c r="H439" s="997"/>
      <c r="I439" s="997"/>
      <c r="J439" s="997">
        <v>140</v>
      </c>
      <c r="K439" s="1000"/>
      <c r="L439" s="1000" t="s">
        <v>67</v>
      </c>
      <c r="M439" s="961" t="s">
        <v>78</v>
      </c>
    </row>
    <row r="440" spans="1:13" s="960" customFormat="1" ht="15.75" customHeight="1">
      <c r="A440" s="1198">
        <v>8</v>
      </c>
      <c r="B440" s="1049" t="s">
        <v>832</v>
      </c>
      <c r="C440" s="1049" t="s">
        <v>833</v>
      </c>
      <c r="D440" s="999" t="s">
        <v>190</v>
      </c>
      <c r="E440" s="957">
        <v>43718</v>
      </c>
      <c r="F440" s="957">
        <v>43742</v>
      </c>
      <c r="G440" s="1000">
        <v>300</v>
      </c>
      <c r="H440" s="1000"/>
      <c r="I440" s="1000"/>
      <c r="J440" s="1167">
        <v>300</v>
      </c>
      <c r="K440" s="1000"/>
      <c r="L440" s="1019" t="s">
        <v>304</v>
      </c>
      <c r="M440" s="1000" t="s">
        <v>74</v>
      </c>
    </row>
    <row r="441" spans="1:13" s="960" customFormat="1" ht="15.75" customHeight="1">
      <c r="A441" s="1001">
        <v>9</v>
      </c>
      <c r="B441" s="1082" t="s">
        <v>1002</v>
      </c>
      <c r="C441" s="1048" t="s">
        <v>1003</v>
      </c>
      <c r="D441" s="981" t="s">
        <v>129</v>
      </c>
      <c r="E441" s="964">
        <v>43784</v>
      </c>
      <c r="F441" s="964"/>
      <c r="G441" s="997">
        <v>132</v>
      </c>
      <c r="H441" s="997"/>
      <c r="I441" s="997"/>
      <c r="J441" s="997"/>
      <c r="K441" s="997">
        <v>132</v>
      </c>
      <c r="L441" s="997" t="s">
        <v>67</v>
      </c>
      <c r="M441" s="997" t="s">
        <v>1037</v>
      </c>
    </row>
    <row r="442" spans="1:13" s="960" customFormat="1" ht="15.75" customHeight="1">
      <c r="A442" s="1001">
        <v>10</v>
      </c>
      <c r="B442" s="1082" t="s">
        <v>1004</v>
      </c>
      <c r="C442" s="1048" t="s">
        <v>1003</v>
      </c>
      <c r="D442" s="981" t="s">
        <v>129</v>
      </c>
      <c r="E442" s="964">
        <v>43784</v>
      </c>
      <c r="F442" s="964"/>
      <c r="G442" s="997">
        <v>128</v>
      </c>
      <c r="H442" s="997"/>
      <c r="I442" s="997"/>
      <c r="J442" s="997"/>
      <c r="K442" s="997">
        <v>128</v>
      </c>
      <c r="L442" s="997" t="s">
        <v>67</v>
      </c>
      <c r="M442" s="997" t="s">
        <v>1038</v>
      </c>
    </row>
    <row r="443" spans="1:13" s="960" customFormat="1" ht="15.75" customHeight="1">
      <c r="A443" s="1001">
        <v>11</v>
      </c>
      <c r="B443" s="1082" t="s">
        <v>1005</v>
      </c>
      <c r="C443" s="1048" t="s">
        <v>792</v>
      </c>
      <c r="D443" s="981" t="s">
        <v>129</v>
      </c>
      <c r="E443" s="964">
        <v>43784</v>
      </c>
      <c r="F443" s="964"/>
      <c r="G443" s="997">
        <v>80</v>
      </c>
      <c r="H443" s="997"/>
      <c r="I443" s="997"/>
      <c r="J443" s="997"/>
      <c r="K443" s="997">
        <v>80</v>
      </c>
      <c r="L443" s="997" t="s">
        <v>67</v>
      </c>
      <c r="M443" s="997" t="s">
        <v>74</v>
      </c>
    </row>
    <row r="444" spans="1:13" s="960" customFormat="1" ht="15.75" customHeight="1" thickBot="1">
      <c r="A444" s="1007">
        <v>12</v>
      </c>
      <c r="B444" s="1081" t="s">
        <v>1006</v>
      </c>
      <c r="C444" s="1049" t="s">
        <v>1007</v>
      </c>
      <c r="D444" s="1008" t="s">
        <v>129</v>
      </c>
      <c r="E444" s="957">
        <v>43787</v>
      </c>
      <c r="F444" s="957"/>
      <c r="G444" s="1000">
        <v>82</v>
      </c>
      <c r="H444" s="1000"/>
      <c r="I444" s="1000"/>
      <c r="J444" s="1000"/>
      <c r="K444" s="1000">
        <v>82</v>
      </c>
      <c r="L444" s="1000" t="s">
        <v>67</v>
      </c>
      <c r="M444" s="1000" t="s">
        <v>485</v>
      </c>
    </row>
    <row r="445" spans="1:13" s="960" customFormat="1" ht="15.75" customHeight="1" thickBot="1">
      <c r="A445" s="1098" t="s">
        <v>16</v>
      </c>
      <c r="B445" s="1099"/>
      <c r="C445" s="1099"/>
      <c r="D445" s="1099"/>
      <c r="E445" s="1099"/>
      <c r="F445" s="1100"/>
      <c r="G445" s="1093">
        <f>SUM(G433:G444)</f>
        <v>1605</v>
      </c>
      <c r="H445" s="1093"/>
      <c r="I445" s="1093"/>
      <c r="J445" s="1093">
        <f>SUM(J433:J440)</f>
        <v>760</v>
      </c>
      <c r="K445" s="1093">
        <f>SUM(K433:K444)</f>
        <v>845</v>
      </c>
      <c r="L445" s="1093" t="s">
        <v>13</v>
      </c>
      <c r="M445" s="1093" t="s">
        <v>13</v>
      </c>
    </row>
    <row r="446" spans="1:13" s="960" customFormat="1" ht="15.75" customHeight="1">
      <c r="A446" s="1113" t="s">
        <v>40</v>
      </c>
      <c r="B446" s="1114"/>
      <c r="C446" s="1114"/>
      <c r="D446" s="1114"/>
      <c r="E446" s="1114"/>
      <c r="F446" s="1114"/>
      <c r="G446" s="1114"/>
      <c r="H446" s="1114"/>
      <c r="I446" s="1114"/>
      <c r="J446" s="1114"/>
      <c r="K446" s="1114"/>
      <c r="L446" s="1114"/>
      <c r="M446" s="1114"/>
    </row>
    <row r="447" spans="1:13" s="960" customFormat="1" ht="15.75">
      <c r="A447" s="961">
        <v>1</v>
      </c>
      <c r="B447" s="962" t="s">
        <v>120</v>
      </c>
      <c r="C447" s="962" t="s">
        <v>121</v>
      </c>
      <c r="D447" s="962" t="s">
        <v>66</v>
      </c>
      <c r="E447" s="961" t="s">
        <v>122</v>
      </c>
      <c r="F447" s="961" t="s">
        <v>541</v>
      </c>
      <c r="G447" s="997">
        <v>75</v>
      </c>
      <c r="H447" s="997"/>
      <c r="I447" s="997"/>
      <c r="J447" s="997"/>
      <c r="K447" s="997">
        <v>75</v>
      </c>
      <c r="L447" s="1118" t="s">
        <v>67</v>
      </c>
      <c r="M447" s="961" t="s">
        <v>74</v>
      </c>
    </row>
    <row r="448" spans="1:13" s="960" customFormat="1" ht="15.75">
      <c r="A448" s="961">
        <v>2</v>
      </c>
      <c r="B448" s="962" t="s">
        <v>123</v>
      </c>
      <c r="C448" s="962" t="s">
        <v>124</v>
      </c>
      <c r="D448" s="962" t="s">
        <v>66</v>
      </c>
      <c r="E448" s="961" t="s">
        <v>125</v>
      </c>
      <c r="F448" s="961" t="s">
        <v>277</v>
      </c>
      <c r="G448" s="997">
        <v>100</v>
      </c>
      <c r="H448" s="997"/>
      <c r="I448" s="997"/>
      <c r="J448" s="997"/>
      <c r="K448" s="997">
        <v>100</v>
      </c>
      <c r="L448" s="1118" t="s">
        <v>67</v>
      </c>
      <c r="M448" s="961" t="s">
        <v>74</v>
      </c>
    </row>
    <row r="449" spans="1:13" s="960" customFormat="1" ht="15.75">
      <c r="A449" s="1199">
        <v>3</v>
      </c>
      <c r="B449" s="1200" t="s">
        <v>338</v>
      </c>
      <c r="C449" s="1200" t="s">
        <v>339</v>
      </c>
      <c r="D449" s="1028" t="s">
        <v>72</v>
      </c>
      <c r="E449" s="1201">
        <v>43545</v>
      </c>
      <c r="F449" s="1201" t="s">
        <v>540</v>
      </c>
      <c r="G449" s="1202">
        <v>75</v>
      </c>
      <c r="H449" s="1202"/>
      <c r="I449" s="1202"/>
      <c r="J449" s="974"/>
      <c r="K449" s="1202">
        <v>75</v>
      </c>
      <c r="L449" s="1199" t="s">
        <v>67</v>
      </c>
      <c r="M449" s="1199" t="s">
        <v>74</v>
      </c>
    </row>
    <row r="450" spans="1:13" s="960" customFormat="1" ht="15.75">
      <c r="A450" s="1199">
        <v>4</v>
      </c>
      <c r="B450" s="1200" t="s">
        <v>340</v>
      </c>
      <c r="C450" s="1200" t="s">
        <v>121</v>
      </c>
      <c r="D450" s="962" t="s">
        <v>66</v>
      </c>
      <c r="E450" s="1201">
        <v>43557</v>
      </c>
      <c r="F450" s="1201" t="s">
        <v>658</v>
      </c>
      <c r="G450" s="1202">
        <v>56</v>
      </c>
      <c r="H450" s="1202"/>
      <c r="I450" s="1202"/>
      <c r="J450" s="974"/>
      <c r="K450" s="1202">
        <v>56</v>
      </c>
      <c r="L450" s="1199" t="s">
        <v>92</v>
      </c>
      <c r="M450" s="1199" t="s">
        <v>74</v>
      </c>
    </row>
    <row r="451" spans="1:13" s="960" customFormat="1" ht="15.75">
      <c r="A451" s="1199">
        <v>5</v>
      </c>
      <c r="B451" s="1200" t="s">
        <v>417</v>
      </c>
      <c r="C451" s="1200" t="s">
        <v>344</v>
      </c>
      <c r="D451" s="981" t="s">
        <v>83</v>
      </c>
      <c r="E451" s="1201" t="s">
        <v>345</v>
      </c>
      <c r="F451" s="1201" t="str">
        <f>F457</f>
        <v>14.05.2019 г</v>
      </c>
      <c r="G451" s="1202">
        <v>51</v>
      </c>
      <c r="H451" s="1202"/>
      <c r="I451" s="1202"/>
      <c r="J451" s="974"/>
      <c r="K451" s="1202">
        <v>51</v>
      </c>
      <c r="L451" s="1199" t="s">
        <v>67</v>
      </c>
      <c r="M451" s="961" t="s">
        <v>78</v>
      </c>
    </row>
    <row r="452" spans="1:13" s="960" customFormat="1" ht="15.75">
      <c r="A452" s="961">
        <v>6</v>
      </c>
      <c r="B452" s="962" t="s">
        <v>343</v>
      </c>
      <c r="C452" s="1037" t="s">
        <v>344</v>
      </c>
      <c r="D452" s="962" t="s">
        <v>83</v>
      </c>
      <c r="E452" s="1029" t="s">
        <v>349</v>
      </c>
      <c r="F452" s="1029" t="s">
        <v>645</v>
      </c>
      <c r="G452" s="968">
        <v>691</v>
      </c>
      <c r="H452" s="968"/>
      <c r="I452" s="968"/>
      <c r="J452" s="978"/>
      <c r="K452" s="968">
        <v>691</v>
      </c>
      <c r="L452" s="961" t="s">
        <v>92</v>
      </c>
      <c r="M452" s="961" t="s">
        <v>74</v>
      </c>
    </row>
    <row r="453" spans="1:13" s="960" customFormat="1" ht="15.75">
      <c r="A453" s="961">
        <v>7</v>
      </c>
      <c r="B453" s="1200" t="s">
        <v>418</v>
      </c>
      <c r="C453" s="1203" t="s">
        <v>339</v>
      </c>
      <c r="D453" s="962" t="s">
        <v>66</v>
      </c>
      <c r="E453" s="1201" t="s">
        <v>263</v>
      </c>
      <c r="F453" s="1201" t="s">
        <v>368</v>
      </c>
      <c r="G453" s="1202">
        <v>40</v>
      </c>
      <c r="H453" s="1202"/>
      <c r="I453" s="1202"/>
      <c r="J453" s="974"/>
      <c r="K453" s="1202">
        <v>40</v>
      </c>
      <c r="L453" s="1199" t="s">
        <v>67</v>
      </c>
      <c r="M453" s="1199" t="s">
        <v>74</v>
      </c>
    </row>
    <row r="454" spans="1:13" s="960" customFormat="1" ht="15.75">
      <c r="A454" s="961">
        <v>8</v>
      </c>
      <c r="B454" s="1200" t="s">
        <v>419</v>
      </c>
      <c r="C454" s="1203" t="s">
        <v>344</v>
      </c>
      <c r="D454" s="962" t="s">
        <v>66</v>
      </c>
      <c r="E454" s="1201" t="s">
        <v>263</v>
      </c>
      <c r="F454" s="1201" t="s">
        <v>660</v>
      </c>
      <c r="G454" s="1202">
        <v>47</v>
      </c>
      <c r="H454" s="1202"/>
      <c r="I454" s="1202"/>
      <c r="J454" s="974"/>
      <c r="K454" s="1202">
        <v>47</v>
      </c>
      <c r="L454" s="690" t="s">
        <v>92</v>
      </c>
      <c r="M454" s="1204" t="s">
        <v>74</v>
      </c>
    </row>
    <row r="455" spans="1:13" s="960" customFormat="1" ht="15.75">
      <c r="A455" s="1199">
        <v>9</v>
      </c>
      <c r="B455" s="1200" t="s">
        <v>420</v>
      </c>
      <c r="C455" s="1203" t="s">
        <v>339</v>
      </c>
      <c r="D455" s="962" t="s">
        <v>66</v>
      </c>
      <c r="E455" s="1201" t="s">
        <v>374</v>
      </c>
      <c r="F455" s="1201" t="s">
        <v>621</v>
      </c>
      <c r="G455" s="1202">
        <v>50</v>
      </c>
      <c r="H455" s="1202"/>
      <c r="I455" s="1202"/>
      <c r="J455" s="974"/>
      <c r="K455" s="1202">
        <v>50</v>
      </c>
      <c r="L455" s="1199" t="s">
        <v>67</v>
      </c>
      <c r="M455" s="1199" t="s">
        <v>74</v>
      </c>
    </row>
    <row r="456" spans="1:13" s="960" customFormat="1" ht="15.75">
      <c r="A456" s="1199">
        <v>10</v>
      </c>
      <c r="B456" s="962" t="s">
        <v>421</v>
      </c>
      <c r="C456" s="1205" t="s">
        <v>121</v>
      </c>
      <c r="D456" s="962" t="s">
        <v>66</v>
      </c>
      <c r="E456" s="1201" t="s">
        <v>332</v>
      </c>
      <c r="F456" s="1201" t="s">
        <v>546</v>
      </c>
      <c r="G456" s="1202">
        <v>20</v>
      </c>
      <c r="H456" s="1202"/>
      <c r="I456" s="1202"/>
      <c r="J456" s="974"/>
      <c r="K456" s="1202">
        <v>20</v>
      </c>
      <c r="L456" s="1199" t="s">
        <v>67</v>
      </c>
      <c r="M456" s="961" t="s">
        <v>78</v>
      </c>
    </row>
    <row r="457" spans="1:13" s="960" customFormat="1" ht="15.75">
      <c r="A457" s="1199">
        <v>11</v>
      </c>
      <c r="B457" s="962" t="s">
        <v>422</v>
      </c>
      <c r="C457" s="1205" t="s">
        <v>121</v>
      </c>
      <c r="D457" s="962" t="s">
        <v>66</v>
      </c>
      <c r="E457" s="1201" t="s">
        <v>332</v>
      </c>
      <c r="F457" s="1201" t="s">
        <v>542</v>
      </c>
      <c r="G457" s="1202">
        <v>29</v>
      </c>
      <c r="H457" s="1202"/>
      <c r="I457" s="1202"/>
      <c r="J457" s="974"/>
      <c r="K457" s="1202">
        <v>29</v>
      </c>
      <c r="L457" s="1199" t="s">
        <v>67</v>
      </c>
      <c r="M457" s="961" t="s">
        <v>78</v>
      </c>
    </row>
    <row r="458" spans="1:13" s="960" customFormat="1" ht="15.75">
      <c r="A458" s="1206">
        <v>12</v>
      </c>
      <c r="B458" s="955" t="s">
        <v>423</v>
      </c>
      <c r="C458" s="1207" t="s">
        <v>121</v>
      </c>
      <c r="D458" s="955" t="s">
        <v>66</v>
      </c>
      <c r="E458" s="1208" t="s">
        <v>332</v>
      </c>
      <c r="F458" s="1208" t="s">
        <v>542</v>
      </c>
      <c r="G458" s="1209">
        <v>41</v>
      </c>
      <c r="H458" s="1209"/>
      <c r="I458" s="1209"/>
      <c r="J458" s="1006"/>
      <c r="K458" s="1209">
        <v>41</v>
      </c>
      <c r="L458" s="1206" t="s">
        <v>67</v>
      </c>
      <c r="M458" s="954" t="s">
        <v>78</v>
      </c>
    </row>
    <row r="459" spans="1:13" s="960" customFormat="1" ht="15.75">
      <c r="A459" s="1199">
        <v>13</v>
      </c>
      <c r="B459" s="962" t="s">
        <v>635</v>
      </c>
      <c r="C459" s="1207" t="s">
        <v>121</v>
      </c>
      <c r="D459" s="981" t="s">
        <v>83</v>
      </c>
      <c r="E459" s="1201" t="s">
        <v>636</v>
      </c>
      <c r="F459" s="1201" t="s">
        <v>859</v>
      </c>
      <c r="G459" s="1202">
        <v>100</v>
      </c>
      <c r="H459" s="1202"/>
      <c r="I459" s="1202"/>
      <c r="J459" s="974"/>
      <c r="K459" s="1202">
        <v>100</v>
      </c>
      <c r="L459" s="1199" t="s">
        <v>92</v>
      </c>
      <c r="M459" s="961" t="s">
        <v>74</v>
      </c>
    </row>
    <row r="460" spans="1:13" s="960" customFormat="1" ht="15.75">
      <c r="A460" s="1206">
        <v>14</v>
      </c>
      <c r="B460" s="955" t="s">
        <v>637</v>
      </c>
      <c r="C460" s="1207" t="s">
        <v>638</v>
      </c>
      <c r="D460" s="1008" t="s">
        <v>83</v>
      </c>
      <c r="E460" s="1208" t="s">
        <v>636</v>
      </c>
      <c r="F460" s="1208" t="s">
        <v>790</v>
      </c>
      <c r="G460" s="1209">
        <v>109</v>
      </c>
      <c r="H460" s="1209"/>
      <c r="I460" s="1209"/>
      <c r="J460" s="1006"/>
      <c r="K460" s="1209">
        <v>109</v>
      </c>
      <c r="L460" s="1206" t="s">
        <v>92</v>
      </c>
      <c r="M460" s="954" t="s">
        <v>413</v>
      </c>
    </row>
    <row r="461" spans="1:13" s="960" customFormat="1" ht="15.75">
      <c r="A461" s="1206">
        <v>15</v>
      </c>
      <c r="B461" s="955" t="s">
        <v>665</v>
      </c>
      <c r="C461" s="1207" t="s">
        <v>638</v>
      </c>
      <c r="D461" s="955" t="s">
        <v>66</v>
      </c>
      <c r="E461" s="1208" t="s">
        <v>651</v>
      </c>
      <c r="F461" s="1208" t="s">
        <v>799</v>
      </c>
      <c r="G461" s="1209">
        <v>90</v>
      </c>
      <c r="H461" s="1209"/>
      <c r="I461" s="1209"/>
      <c r="J461" s="1006"/>
      <c r="K461" s="1209">
        <v>90</v>
      </c>
      <c r="L461" s="1206" t="s">
        <v>640</v>
      </c>
      <c r="M461" s="1199" t="s">
        <v>74</v>
      </c>
    </row>
    <row r="462" spans="1:13" s="960" customFormat="1" ht="15.75">
      <c r="A462" s="1210">
        <v>16</v>
      </c>
      <c r="B462" s="962" t="s">
        <v>680</v>
      </c>
      <c r="C462" s="1211" t="s">
        <v>681</v>
      </c>
      <c r="D462" s="981" t="s">
        <v>83</v>
      </c>
      <c r="E462" s="1201" t="s">
        <v>685</v>
      </c>
      <c r="F462" s="1201" t="s">
        <v>365</v>
      </c>
      <c r="G462" s="1202">
        <v>45</v>
      </c>
      <c r="H462" s="1212"/>
      <c r="I462" s="974"/>
      <c r="J462" s="1202"/>
      <c r="K462" s="1202">
        <v>45</v>
      </c>
      <c r="L462" s="690" t="s">
        <v>67</v>
      </c>
      <c r="M462" s="1213" t="s">
        <v>78</v>
      </c>
    </row>
    <row r="463" spans="1:13" s="960" customFormat="1" ht="15.75">
      <c r="A463" s="1214">
        <v>17</v>
      </c>
      <c r="B463" s="985" t="s">
        <v>682</v>
      </c>
      <c r="C463" s="1215" t="s">
        <v>683</v>
      </c>
      <c r="D463" s="1008" t="s">
        <v>83</v>
      </c>
      <c r="E463" s="1208" t="s">
        <v>660</v>
      </c>
      <c r="F463" s="1216" t="s">
        <v>860</v>
      </c>
      <c r="G463" s="1209">
        <v>218</v>
      </c>
      <c r="H463" s="1217"/>
      <c r="I463" s="974"/>
      <c r="J463" s="1209">
        <v>218</v>
      </c>
      <c r="K463" s="1209"/>
      <c r="L463" s="1218" t="s">
        <v>92</v>
      </c>
      <c r="M463" s="1219" t="s">
        <v>684</v>
      </c>
    </row>
    <row r="464" spans="1:13" s="960" customFormat="1" ht="18.75">
      <c r="A464" s="1220"/>
      <c r="B464" s="988"/>
      <c r="C464" s="1221"/>
      <c r="D464" s="1008" t="s">
        <v>83</v>
      </c>
      <c r="E464" s="1208" t="s">
        <v>929</v>
      </c>
      <c r="F464" s="1216"/>
      <c r="G464" s="1222">
        <v>182</v>
      </c>
      <c r="H464" s="1217"/>
      <c r="I464" s="974"/>
      <c r="J464" s="1209">
        <v>182</v>
      </c>
      <c r="K464" s="1209"/>
      <c r="L464" s="1218" t="s">
        <v>92</v>
      </c>
      <c r="M464" s="1219" t="s">
        <v>684</v>
      </c>
    </row>
    <row r="465" spans="1:13" s="960" customFormat="1" ht="15.75">
      <c r="A465" s="1218">
        <v>18</v>
      </c>
      <c r="B465" s="955" t="s">
        <v>857</v>
      </c>
      <c r="C465" s="1223" t="s">
        <v>858</v>
      </c>
      <c r="D465" s="1008" t="s">
        <v>117</v>
      </c>
      <c r="E465" s="1208" t="s">
        <v>454</v>
      </c>
      <c r="F465" s="1216" t="s">
        <v>629</v>
      </c>
      <c r="G465" s="1209">
        <v>110</v>
      </c>
      <c r="H465" s="1217"/>
      <c r="I465" s="1006"/>
      <c r="J465" s="1209"/>
      <c r="K465" s="1209">
        <v>110</v>
      </c>
      <c r="L465" s="1119" t="s">
        <v>67</v>
      </c>
      <c r="M465" s="954" t="s">
        <v>74</v>
      </c>
    </row>
    <row r="466" spans="1:13" s="960" customFormat="1" ht="15.75">
      <c r="A466" s="1224">
        <v>19</v>
      </c>
      <c r="B466" s="962" t="s">
        <v>898</v>
      </c>
      <c r="C466" s="962" t="s">
        <v>124</v>
      </c>
      <c r="D466" s="1028" t="s">
        <v>72</v>
      </c>
      <c r="E466" s="1201" t="s">
        <v>880</v>
      </c>
      <c r="F466" s="1225"/>
      <c r="G466" s="1202">
        <v>25</v>
      </c>
      <c r="H466" s="1212"/>
      <c r="I466" s="974"/>
      <c r="J466" s="1202"/>
      <c r="K466" s="1202">
        <v>25</v>
      </c>
      <c r="L466" s="1199" t="s">
        <v>67</v>
      </c>
      <c r="M466" s="961" t="s">
        <v>78</v>
      </c>
    </row>
    <row r="467" spans="1:13" s="960" customFormat="1" ht="15.75">
      <c r="A467" s="1218">
        <v>20</v>
      </c>
      <c r="B467" s="962" t="s">
        <v>899</v>
      </c>
      <c r="C467" s="962" t="s">
        <v>124</v>
      </c>
      <c r="D467" s="1028" t="s">
        <v>72</v>
      </c>
      <c r="E467" s="1201" t="s">
        <v>880</v>
      </c>
      <c r="F467" s="1225"/>
      <c r="G467" s="1202">
        <v>26</v>
      </c>
      <c r="H467" s="1212"/>
      <c r="I467" s="974"/>
      <c r="J467" s="1202"/>
      <c r="K467" s="1202">
        <v>26</v>
      </c>
      <c r="L467" s="1199" t="s">
        <v>67</v>
      </c>
      <c r="M467" s="961" t="s">
        <v>78</v>
      </c>
    </row>
    <row r="468" spans="1:13" s="960" customFormat="1" ht="16.5" thickBot="1">
      <c r="A468" s="1224">
        <v>21</v>
      </c>
      <c r="B468" s="955" t="s">
        <v>900</v>
      </c>
      <c r="C468" s="962" t="s">
        <v>124</v>
      </c>
      <c r="D468" s="1028" t="s">
        <v>72</v>
      </c>
      <c r="E468" s="1201" t="s">
        <v>880</v>
      </c>
      <c r="F468" s="1216"/>
      <c r="G468" s="1209">
        <v>30</v>
      </c>
      <c r="H468" s="1217"/>
      <c r="I468" s="1006"/>
      <c r="J468" s="1209"/>
      <c r="K468" s="1209">
        <v>30</v>
      </c>
      <c r="L468" s="1199" t="s">
        <v>67</v>
      </c>
      <c r="M468" s="961" t="s">
        <v>78</v>
      </c>
    </row>
    <row r="469" spans="1:13" s="960" customFormat="1" ht="23.25" customHeight="1" thickBot="1">
      <c r="A469" s="1098" t="s">
        <v>16</v>
      </c>
      <c r="B469" s="1099"/>
      <c r="C469" s="1099"/>
      <c r="D469" s="1099"/>
      <c r="E469" s="1099"/>
      <c r="F469" s="1100"/>
      <c r="G469" s="1093">
        <f>SUM(G447:G468)</f>
        <v>2210</v>
      </c>
      <c r="H469" s="1093"/>
      <c r="I469" s="1093"/>
      <c r="J469" s="1093">
        <f>SUM(J463:J468)</f>
        <v>400</v>
      </c>
      <c r="K469" s="1093">
        <f>SUM(K447:K468)</f>
        <v>1810</v>
      </c>
      <c r="L469" s="1093" t="s">
        <v>13</v>
      </c>
      <c r="M469" s="1093" t="s">
        <v>13</v>
      </c>
    </row>
    <row r="470" spans="1:13" s="960" customFormat="1" ht="15.75" customHeight="1">
      <c r="A470" s="1226" t="s">
        <v>64</v>
      </c>
      <c r="B470" s="1227"/>
      <c r="C470" s="1227"/>
      <c r="D470" s="1227"/>
      <c r="E470" s="1227"/>
      <c r="F470" s="1227"/>
      <c r="G470" s="1227"/>
      <c r="H470" s="1227"/>
      <c r="I470" s="1227"/>
      <c r="J470" s="1227"/>
      <c r="K470" s="1227"/>
      <c r="L470" s="1227"/>
      <c r="M470" s="1227"/>
    </row>
    <row r="471" spans="1:13" s="960" customFormat="1" ht="15.75">
      <c r="A471" s="997">
        <v>1</v>
      </c>
      <c r="B471" s="981" t="s">
        <v>90</v>
      </c>
      <c r="C471" s="981" t="s">
        <v>275</v>
      </c>
      <c r="D471" s="981" t="s">
        <v>83</v>
      </c>
      <c r="E471" s="997" t="s">
        <v>118</v>
      </c>
      <c r="F471" s="997" t="s">
        <v>278</v>
      </c>
      <c r="G471" s="997">
        <v>60</v>
      </c>
      <c r="H471" s="997"/>
      <c r="I471" s="974"/>
      <c r="J471" s="997">
        <v>60</v>
      </c>
      <c r="K471" s="997"/>
      <c r="L471" s="997" t="s">
        <v>92</v>
      </c>
      <c r="M471" s="997" t="s">
        <v>414</v>
      </c>
    </row>
    <row r="472" spans="1:13" s="960" customFormat="1" ht="15.75">
      <c r="A472" s="1000">
        <v>2</v>
      </c>
      <c r="B472" s="1008" t="s">
        <v>191</v>
      </c>
      <c r="C472" s="1008" t="s">
        <v>192</v>
      </c>
      <c r="D472" s="1008" t="s">
        <v>83</v>
      </c>
      <c r="E472" s="1000" t="s">
        <v>193</v>
      </c>
      <c r="F472" s="1000" t="s">
        <v>204</v>
      </c>
      <c r="G472" s="1000">
        <v>90</v>
      </c>
      <c r="H472" s="1000"/>
      <c r="I472" s="1006"/>
      <c r="J472" s="1000"/>
      <c r="K472" s="1000">
        <v>90</v>
      </c>
      <c r="L472" s="1000" t="s">
        <v>92</v>
      </c>
      <c r="M472" s="954" t="s">
        <v>78</v>
      </c>
    </row>
    <row r="473" spans="1:13" s="960" customFormat="1" ht="15.75">
      <c r="A473" s="997">
        <v>3</v>
      </c>
      <c r="B473" s="981" t="s">
        <v>326</v>
      </c>
      <c r="C473" s="981" t="s">
        <v>327</v>
      </c>
      <c r="D473" s="962" t="s">
        <v>66</v>
      </c>
      <c r="E473" s="997" t="s">
        <v>276</v>
      </c>
      <c r="F473" s="997" t="s">
        <v>349</v>
      </c>
      <c r="G473" s="997">
        <v>60</v>
      </c>
      <c r="H473" s="997"/>
      <c r="I473" s="974"/>
      <c r="J473" s="997"/>
      <c r="K473" s="997">
        <v>60</v>
      </c>
      <c r="L473" s="997" t="s">
        <v>67</v>
      </c>
      <c r="M473" s="954" t="s">
        <v>78</v>
      </c>
    </row>
    <row r="474" spans="1:13" s="960" customFormat="1" ht="15.75">
      <c r="A474" s="1002">
        <v>4</v>
      </c>
      <c r="B474" s="984" t="s">
        <v>328</v>
      </c>
      <c r="C474" s="984" t="s">
        <v>192</v>
      </c>
      <c r="D474" s="984" t="s">
        <v>83</v>
      </c>
      <c r="E474" s="997" t="s">
        <v>329</v>
      </c>
      <c r="F474" s="997" t="s">
        <v>365</v>
      </c>
      <c r="G474" s="997">
        <v>96</v>
      </c>
      <c r="H474" s="997"/>
      <c r="I474" s="974"/>
      <c r="J474" s="997">
        <v>96</v>
      </c>
      <c r="K474" s="997"/>
      <c r="L474" s="1000" t="s">
        <v>92</v>
      </c>
      <c r="M474" s="1001" t="s">
        <v>74</v>
      </c>
    </row>
    <row r="475" spans="1:13" s="960" customFormat="1" ht="15.75">
      <c r="A475" s="1003"/>
      <c r="B475" s="1004"/>
      <c r="C475" s="1004"/>
      <c r="D475" s="1004"/>
      <c r="E475" s="997" t="s">
        <v>330</v>
      </c>
      <c r="F475" s="997" t="s">
        <v>365</v>
      </c>
      <c r="G475" s="997">
        <v>64</v>
      </c>
      <c r="H475" s="997"/>
      <c r="I475" s="974"/>
      <c r="J475" s="997">
        <v>64</v>
      </c>
      <c r="K475" s="997"/>
      <c r="L475" s="1000" t="s">
        <v>92</v>
      </c>
      <c r="M475" s="1001" t="s">
        <v>74</v>
      </c>
    </row>
    <row r="476" spans="1:13" s="960" customFormat="1" ht="15.75">
      <c r="A476" s="1003"/>
      <c r="B476" s="1004"/>
      <c r="C476" s="1004"/>
      <c r="D476" s="1004"/>
      <c r="E476" s="997" t="s">
        <v>346</v>
      </c>
      <c r="F476" s="997" t="s">
        <v>325</v>
      </c>
      <c r="G476" s="997">
        <v>96</v>
      </c>
      <c r="H476" s="997"/>
      <c r="I476" s="974"/>
      <c r="J476" s="997">
        <v>96</v>
      </c>
      <c r="K476" s="997"/>
      <c r="L476" s="1000" t="s">
        <v>92</v>
      </c>
      <c r="M476" s="1001" t="s">
        <v>74</v>
      </c>
    </row>
    <row r="477" spans="1:13" s="960" customFormat="1" ht="15.75">
      <c r="A477" s="1003"/>
      <c r="B477" s="1004"/>
      <c r="C477" s="1004"/>
      <c r="D477" s="1004"/>
      <c r="E477" s="997" t="s">
        <v>434</v>
      </c>
      <c r="F477" s="997" t="s">
        <v>644</v>
      </c>
      <c r="G477" s="997">
        <v>96</v>
      </c>
      <c r="H477" s="997"/>
      <c r="I477" s="974"/>
      <c r="J477" s="997">
        <v>96</v>
      </c>
      <c r="K477" s="997"/>
      <c r="L477" s="1000" t="s">
        <v>92</v>
      </c>
      <c r="M477" s="1001" t="s">
        <v>74</v>
      </c>
    </row>
    <row r="478" spans="1:13" s="960" customFormat="1" ht="15.75">
      <c r="A478" s="1003"/>
      <c r="B478" s="1004"/>
      <c r="C478" s="1004"/>
      <c r="D478" s="1004"/>
      <c r="E478" s="997" t="s">
        <v>435</v>
      </c>
      <c r="F478" s="997" t="s">
        <v>645</v>
      </c>
      <c r="G478" s="997">
        <v>128</v>
      </c>
      <c r="H478" s="997"/>
      <c r="I478" s="974"/>
      <c r="J478" s="997">
        <v>128</v>
      </c>
      <c r="K478" s="997"/>
      <c r="L478" s="1000" t="s">
        <v>92</v>
      </c>
      <c r="M478" s="1001" t="s">
        <v>74</v>
      </c>
    </row>
    <row r="479" spans="1:13" s="960" customFormat="1" ht="15.75">
      <c r="A479" s="1005"/>
      <c r="B479" s="987"/>
      <c r="C479" s="987"/>
      <c r="D479" s="987"/>
      <c r="E479" s="997" t="s">
        <v>591</v>
      </c>
      <c r="F479" s="997" t="s">
        <v>805</v>
      </c>
      <c r="G479" s="997">
        <v>32</v>
      </c>
      <c r="H479" s="997"/>
      <c r="I479" s="974"/>
      <c r="J479" s="997"/>
      <c r="K479" s="997">
        <v>32</v>
      </c>
      <c r="L479" s="1000" t="s">
        <v>92</v>
      </c>
      <c r="M479" s="1001" t="s">
        <v>74</v>
      </c>
    </row>
    <row r="480" spans="1:13" s="960" customFormat="1" ht="15.75">
      <c r="A480" s="997">
        <v>5</v>
      </c>
      <c r="B480" s="981" t="s">
        <v>331</v>
      </c>
      <c r="C480" s="981" t="s">
        <v>327</v>
      </c>
      <c r="D480" s="962" t="s">
        <v>66</v>
      </c>
      <c r="E480" s="997" t="s">
        <v>332</v>
      </c>
      <c r="F480" s="997" t="s">
        <v>377</v>
      </c>
      <c r="G480" s="997">
        <v>53</v>
      </c>
      <c r="H480" s="997">
        <v>3</v>
      </c>
      <c r="I480" s="974"/>
      <c r="J480" s="997"/>
      <c r="K480" s="997">
        <v>50</v>
      </c>
      <c r="L480" s="961" t="s">
        <v>67</v>
      </c>
      <c r="M480" s="1001" t="s">
        <v>74</v>
      </c>
    </row>
    <row r="481" spans="1:13" s="960" customFormat="1" ht="15.75">
      <c r="A481" s="1002">
        <v>6</v>
      </c>
      <c r="B481" s="984" t="s">
        <v>333</v>
      </c>
      <c r="C481" s="984" t="s">
        <v>334</v>
      </c>
      <c r="D481" s="981" t="s">
        <v>83</v>
      </c>
      <c r="E481" s="997" t="s">
        <v>330</v>
      </c>
      <c r="F481" s="997" t="s">
        <v>378</v>
      </c>
      <c r="G481" s="997">
        <v>50</v>
      </c>
      <c r="H481" s="997"/>
      <c r="I481" s="974"/>
      <c r="J481" s="997"/>
      <c r="K481" s="997">
        <v>50</v>
      </c>
      <c r="L481" s="1000" t="s">
        <v>92</v>
      </c>
      <c r="M481" s="954" t="s">
        <v>78</v>
      </c>
    </row>
    <row r="482" spans="1:13" s="960" customFormat="1" ht="15.75">
      <c r="A482" s="1005"/>
      <c r="B482" s="987"/>
      <c r="C482" s="987"/>
      <c r="D482" s="981" t="s">
        <v>83</v>
      </c>
      <c r="E482" s="1000" t="s">
        <v>904</v>
      </c>
      <c r="F482" s="1000"/>
      <c r="G482" s="1000">
        <v>50</v>
      </c>
      <c r="H482" s="1000"/>
      <c r="I482" s="1006"/>
      <c r="J482" s="1000"/>
      <c r="K482" s="1000">
        <v>50</v>
      </c>
      <c r="L482" s="1000" t="s">
        <v>452</v>
      </c>
      <c r="M482" s="954" t="s">
        <v>78</v>
      </c>
    </row>
    <row r="483" spans="1:13" s="960" customFormat="1" ht="15.75">
      <c r="A483" s="1002">
        <v>7</v>
      </c>
      <c r="B483" s="984" t="s">
        <v>335</v>
      </c>
      <c r="C483" s="984" t="s">
        <v>336</v>
      </c>
      <c r="D483" s="984" t="s">
        <v>83</v>
      </c>
      <c r="E483" s="1000" t="s">
        <v>337</v>
      </c>
      <c r="F483" s="1000" t="s">
        <v>479</v>
      </c>
      <c r="G483" s="1000">
        <v>491</v>
      </c>
      <c r="H483" s="1000"/>
      <c r="I483" s="1006"/>
      <c r="J483" s="1000">
        <v>341</v>
      </c>
      <c r="K483" s="1000">
        <v>150</v>
      </c>
      <c r="L483" s="1000" t="s">
        <v>298</v>
      </c>
      <c r="M483" s="1007" t="s">
        <v>74</v>
      </c>
    </row>
    <row r="484" spans="1:13" s="960" customFormat="1" ht="15.75">
      <c r="A484" s="1005"/>
      <c r="B484" s="987"/>
      <c r="C484" s="987"/>
      <c r="D484" s="987"/>
      <c r="E484" s="1000" t="s">
        <v>481</v>
      </c>
      <c r="F484" s="1000" t="s">
        <v>575</v>
      </c>
      <c r="G484" s="1000">
        <v>90</v>
      </c>
      <c r="H484" s="1000"/>
      <c r="I484" s="1006"/>
      <c r="J484" s="1000">
        <v>90</v>
      </c>
      <c r="K484" s="1000"/>
      <c r="L484" s="1000" t="s">
        <v>298</v>
      </c>
      <c r="M484" s="1007" t="s">
        <v>74</v>
      </c>
    </row>
    <row r="485" spans="1:13" s="960" customFormat="1" ht="15.75">
      <c r="A485" s="1002">
        <v>8</v>
      </c>
      <c r="B485" s="984" t="s">
        <v>347</v>
      </c>
      <c r="C485" s="984" t="s">
        <v>348</v>
      </c>
      <c r="D485" s="984" t="s">
        <v>83</v>
      </c>
      <c r="E485" s="997" t="s">
        <v>349</v>
      </c>
      <c r="F485" s="997" t="s">
        <v>434</v>
      </c>
      <c r="G485" s="997">
        <v>46</v>
      </c>
      <c r="H485" s="997"/>
      <c r="I485" s="974"/>
      <c r="J485" s="997"/>
      <c r="K485" s="997">
        <v>46</v>
      </c>
      <c r="L485" s="1000" t="s">
        <v>92</v>
      </c>
      <c r="M485" s="1007" t="s">
        <v>74</v>
      </c>
    </row>
    <row r="486" spans="1:13" s="960" customFormat="1" ht="15.75">
      <c r="A486" s="1003"/>
      <c r="B486" s="1004"/>
      <c r="C486" s="1004"/>
      <c r="D486" s="1004"/>
      <c r="E486" s="1000" t="s">
        <v>350</v>
      </c>
      <c r="F486" s="997" t="s">
        <v>434</v>
      </c>
      <c r="G486" s="1000">
        <v>50</v>
      </c>
      <c r="H486" s="1000"/>
      <c r="I486" s="1006"/>
      <c r="J486" s="1000"/>
      <c r="K486" s="1000">
        <v>50</v>
      </c>
      <c r="L486" s="1000" t="s">
        <v>92</v>
      </c>
      <c r="M486" s="1007" t="s">
        <v>74</v>
      </c>
    </row>
    <row r="487" spans="1:13" s="960" customFormat="1" ht="15.75">
      <c r="A487" s="1000">
        <v>9</v>
      </c>
      <c r="B487" s="1008" t="s">
        <v>376</v>
      </c>
      <c r="C487" s="1008" t="s">
        <v>348</v>
      </c>
      <c r="D487" s="1008" t="s">
        <v>83</v>
      </c>
      <c r="E487" s="1000" t="s">
        <v>325</v>
      </c>
      <c r="F487" s="1000" t="s">
        <v>647</v>
      </c>
      <c r="G487" s="1000">
        <v>61</v>
      </c>
      <c r="H487" s="1000"/>
      <c r="I487" s="1006"/>
      <c r="J487" s="1000">
        <v>61</v>
      </c>
      <c r="K487" s="1000"/>
      <c r="L487" s="1000" t="s">
        <v>92</v>
      </c>
      <c r="M487" s="1007" t="s">
        <v>74</v>
      </c>
    </row>
    <row r="488" spans="1:13" s="960" customFormat="1" ht="15.75">
      <c r="A488" s="1000">
        <v>10</v>
      </c>
      <c r="B488" s="1008" t="s">
        <v>436</v>
      </c>
      <c r="C488" s="1008" t="s">
        <v>437</v>
      </c>
      <c r="D488" s="1008" t="s">
        <v>83</v>
      </c>
      <c r="E488" s="1000" t="s">
        <v>438</v>
      </c>
      <c r="F488" s="1000" t="s">
        <v>645</v>
      </c>
      <c r="G488" s="1000">
        <v>105</v>
      </c>
      <c r="H488" s="1000"/>
      <c r="I488" s="1006"/>
      <c r="J488" s="1000"/>
      <c r="K488" s="1000">
        <v>105</v>
      </c>
      <c r="L488" s="1000" t="s">
        <v>304</v>
      </c>
      <c r="M488" s="1007" t="s">
        <v>74</v>
      </c>
    </row>
    <row r="489" spans="1:13" s="960" customFormat="1" ht="15.75">
      <c r="A489" s="1000">
        <v>11</v>
      </c>
      <c r="B489" s="1008" t="s">
        <v>441</v>
      </c>
      <c r="C489" s="989" t="s">
        <v>348</v>
      </c>
      <c r="D489" s="1008" t="s">
        <v>83</v>
      </c>
      <c r="E489" s="1000" t="s">
        <v>368</v>
      </c>
      <c r="F489" s="1000" t="s">
        <v>546</v>
      </c>
      <c r="G489" s="1000">
        <v>50</v>
      </c>
      <c r="H489" s="1000"/>
      <c r="I489" s="1006"/>
      <c r="J489" s="1000"/>
      <c r="K489" s="1000">
        <v>50</v>
      </c>
      <c r="L489" s="1000" t="s">
        <v>442</v>
      </c>
      <c r="M489" s="954" t="s">
        <v>78</v>
      </c>
    </row>
    <row r="490" spans="1:13" s="960" customFormat="1" ht="15.75">
      <c r="A490" s="1002">
        <v>12</v>
      </c>
      <c r="B490" s="984" t="s">
        <v>457</v>
      </c>
      <c r="C490" s="984" t="s">
        <v>458</v>
      </c>
      <c r="D490" s="1008" t="s">
        <v>83</v>
      </c>
      <c r="E490" s="1000" t="s">
        <v>459</v>
      </c>
      <c r="F490" s="1000" t="s">
        <v>648</v>
      </c>
      <c r="G490" s="1000">
        <v>76</v>
      </c>
      <c r="H490" s="1000"/>
      <c r="I490" s="1006"/>
      <c r="J490" s="1000">
        <v>29</v>
      </c>
      <c r="K490" s="1000">
        <v>47</v>
      </c>
      <c r="L490" s="1000" t="s">
        <v>92</v>
      </c>
      <c r="M490" s="954" t="s">
        <v>78</v>
      </c>
    </row>
    <row r="491" spans="1:13" s="960" customFormat="1" ht="15.75">
      <c r="A491" s="1005"/>
      <c r="B491" s="987"/>
      <c r="C491" s="987"/>
      <c r="D491" s="981" t="s">
        <v>83</v>
      </c>
      <c r="E491" s="964" t="s">
        <v>651</v>
      </c>
      <c r="F491" s="1009" t="s">
        <v>800</v>
      </c>
      <c r="G491" s="997">
        <v>12</v>
      </c>
      <c r="H491" s="1000"/>
      <c r="I491" s="1006"/>
      <c r="J491" s="1000"/>
      <c r="K491" s="997">
        <v>12</v>
      </c>
      <c r="L491" s="997" t="s">
        <v>92</v>
      </c>
      <c r="M491" s="997" t="s">
        <v>533</v>
      </c>
    </row>
    <row r="492" spans="1:13" s="960" customFormat="1" ht="15.75">
      <c r="A492" s="1000">
        <v>13</v>
      </c>
      <c r="B492" s="981" t="s">
        <v>469</v>
      </c>
      <c r="C492" s="972" t="s">
        <v>470</v>
      </c>
      <c r="D492" s="1008" t="s">
        <v>83</v>
      </c>
      <c r="E492" s="964" t="s">
        <v>475</v>
      </c>
      <c r="F492" s="997" t="s">
        <v>575</v>
      </c>
      <c r="G492" s="997">
        <v>30</v>
      </c>
      <c r="H492" s="997"/>
      <c r="I492" s="974"/>
      <c r="J492" s="997"/>
      <c r="K492" s="997">
        <v>30</v>
      </c>
      <c r="L492" s="997" t="s">
        <v>92</v>
      </c>
      <c r="M492" s="997" t="s">
        <v>471</v>
      </c>
    </row>
    <row r="493" spans="1:13" s="960" customFormat="1" ht="15.75">
      <c r="A493" s="1000">
        <v>14</v>
      </c>
      <c r="B493" s="981" t="s">
        <v>472</v>
      </c>
      <c r="C493" s="972" t="s">
        <v>91</v>
      </c>
      <c r="D493" s="1008" t="s">
        <v>83</v>
      </c>
      <c r="E493" s="964" t="s">
        <v>475</v>
      </c>
      <c r="F493" s="997" t="s">
        <v>575</v>
      </c>
      <c r="G493" s="997">
        <v>90</v>
      </c>
      <c r="H493" s="997"/>
      <c r="I493" s="974"/>
      <c r="J493" s="997"/>
      <c r="K493" s="997">
        <v>90</v>
      </c>
      <c r="L493" s="997" t="s">
        <v>92</v>
      </c>
      <c r="M493" s="997" t="s">
        <v>414</v>
      </c>
    </row>
    <row r="494" spans="1:13" s="960" customFormat="1" ht="15.75">
      <c r="A494" s="1002">
        <v>15</v>
      </c>
      <c r="B494" s="984" t="s">
        <v>473</v>
      </c>
      <c r="C494" s="984" t="s">
        <v>348</v>
      </c>
      <c r="D494" s="1008" t="s">
        <v>83</v>
      </c>
      <c r="E494" s="957" t="s">
        <v>476</v>
      </c>
      <c r="F494" s="997" t="s">
        <v>575</v>
      </c>
      <c r="G494" s="1000">
        <v>189</v>
      </c>
      <c r="H494" s="1000"/>
      <c r="I494" s="1006"/>
      <c r="J494" s="1000">
        <v>189</v>
      </c>
      <c r="K494" s="1000"/>
      <c r="L494" s="1000" t="s">
        <v>298</v>
      </c>
      <c r="M494" s="1000" t="s">
        <v>474</v>
      </c>
    </row>
    <row r="495" spans="1:13" s="960" customFormat="1" ht="15.75">
      <c r="A495" s="1005"/>
      <c r="B495" s="987"/>
      <c r="C495" s="987"/>
      <c r="D495" s="1010" t="s">
        <v>83</v>
      </c>
      <c r="E495" s="964" t="s">
        <v>1084</v>
      </c>
      <c r="F495" s="964"/>
      <c r="G495" s="997">
        <v>60</v>
      </c>
      <c r="H495" s="1000"/>
      <c r="I495" s="1006"/>
      <c r="J495" s="1000">
        <v>60</v>
      </c>
      <c r="K495" s="1000"/>
      <c r="L495" s="997" t="s">
        <v>298</v>
      </c>
      <c r="M495" s="997" t="s">
        <v>177</v>
      </c>
    </row>
    <row r="496" spans="1:13" s="960" customFormat="1" ht="15.75">
      <c r="A496" s="1000">
        <v>16</v>
      </c>
      <c r="B496" s="1008" t="s">
        <v>534</v>
      </c>
      <c r="C496" s="1008" t="s">
        <v>532</v>
      </c>
      <c r="D496" s="1008" t="s">
        <v>83</v>
      </c>
      <c r="E496" s="957" t="s">
        <v>475</v>
      </c>
      <c r="F496" s="1000" t="s">
        <v>575</v>
      </c>
      <c r="G496" s="1000">
        <v>26</v>
      </c>
      <c r="H496" s="1000"/>
      <c r="I496" s="1000"/>
      <c r="J496" s="1006"/>
      <c r="K496" s="1000">
        <v>26</v>
      </c>
      <c r="L496" s="1000" t="s">
        <v>92</v>
      </c>
      <c r="M496" s="1000" t="s">
        <v>533</v>
      </c>
    </row>
    <row r="497" spans="1:13" s="960" customFormat="1" ht="15.75">
      <c r="A497" s="1000">
        <v>17</v>
      </c>
      <c r="B497" s="981" t="s">
        <v>482</v>
      </c>
      <c r="C497" s="972" t="s">
        <v>487</v>
      </c>
      <c r="D497" s="1008" t="s">
        <v>83</v>
      </c>
      <c r="E497" s="964" t="s">
        <v>488</v>
      </c>
      <c r="F497" s="997" t="s">
        <v>591</v>
      </c>
      <c r="G497" s="997">
        <v>60</v>
      </c>
      <c r="H497" s="997"/>
      <c r="I497" s="997"/>
      <c r="J497" s="974"/>
      <c r="K497" s="997">
        <v>60</v>
      </c>
      <c r="L497" s="997" t="s">
        <v>92</v>
      </c>
      <c r="M497" s="997" t="s">
        <v>471</v>
      </c>
    </row>
    <row r="498" spans="1:13" s="960" customFormat="1" ht="15.75">
      <c r="A498" s="1000">
        <v>18</v>
      </c>
      <c r="B498" s="981" t="s">
        <v>483</v>
      </c>
      <c r="C498" s="972" t="s">
        <v>487</v>
      </c>
      <c r="D498" s="1008" t="s">
        <v>83</v>
      </c>
      <c r="E498" s="964" t="s">
        <v>488</v>
      </c>
      <c r="F498" s="997" t="s">
        <v>591</v>
      </c>
      <c r="G498" s="997">
        <v>65</v>
      </c>
      <c r="H498" s="997"/>
      <c r="I498" s="997"/>
      <c r="J498" s="974"/>
      <c r="K498" s="997">
        <v>65</v>
      </c>
      <c r="L498" s="997" t="s">
        <v>92</v>
      </c>
      <c r="M498" s="997" t="s">
        <v>471</v>
      </c>
    </row>
    <row r="499" spans="1:13" s="960" customFormat="1" ht="15.75">
      <c r="A499" s="1000">
        <v>19</v>
      </c>
      <c r="B499" s="981" t="s">
        <v>484</v>
      </c>
      <c r="C499" s="972" t="s">
        <v>487</v>
      </c>
      <c r="D499" s="1008" t="s">
        <v>83</v>
      </c>
      <c r="E499" s="964" t="s">
        <v>489</v>
      </c>
      <c r="F499" s="997" t="s">
        <v>622</v>
      </c>
      <c r="G499" s="997">
        <v>30</v>
      </c>
      <c r="H499" s="997"/>
      <c r="I499" s="997"/>
      <c r="J499" s="974"/>
      <c r="K499" s="997">
        <v>30</v>
      </c>
      <c r="L499" s="997" t="s">
        <v>92</v>
      </c>
      <c r="M499" s="997" t="s">
        <v>485</v>
      </c>
    </row>
    <row r="500" spans="1:13" s="960" customFormat="1" ht="15.75">
      <c r="A500" s="1000">
        <v>20</v>
      </c>
      <c r="B500" s="1008" t="s">
        <v>486</v>
      </c>
      <c r="C500" s="989" t="s">
        <v>487</v>
      </c>
      <c r="D500" s="1008" t="s">
        <v>83</v>
      </c>
      <c r="E500" s="957" t="s">
        <v>489</v>
      </c>
      <c r="F500" s="997" t="s">
        <v>622</v>
      </c>
      <c r="G500" s="1000">
        <v>100</v>
      </c>
      <c r="H500" s="1000"/>
      <c r="I500" s="1000"/>
      <c r="J500" s="1006"/>
      <c r="K500" s="1000">
        <v>100</v>
      </c>
      <c r="L500" s="1000" t="s">
        <v>92</v>
      </c>
      <c r="M500" s="1000" t="s">
        <v>485</v>
      </c>
    </row>
    <row r="501" spans="1:13" s="960" customFormat="1" ht="15.75">
      <c r="A501" s="1000">
        <v>21</v>
      </c>
      <c r="B501" s="1008" t="s">
        <v>796</v>
      </c>
      <c r="C501" s="989" t="s">
        <v>336</v>
      </c>
      <c r="D501" s="1008" t="s">
        <v>83</v>
      </c>
      <c r="E501" s="957" t="s">
        <v>797</v>
      </c>
      <c r="F501" s="1000" t="s">
        <v>768</v>
      </c>
      <c r="G501" s="1000">
        <v>190</v>
      </c>
      <c r="H501" s="1000"/>
      <c r="I501" s="1000"/>
      <c r="J501" s="1007">
        <v>190</v>
      </c>
      <c r="K501" s="1000"/>
      <c r="L501" s="1000" t="s">
        <v>304</v>
      </c>
      <c r="M501" s="1000" t="s">
        <v>485</v>
      </c>
    </row>
    <row r="502" spans="1:13" s="960" customFormat="1" ht="15.75">
      <c r="A502" s="1000">
        <v>22</v>
      </c>
      <c r="B502" s="1008" t="s">
        <v>633</v>
      </c>
      <c r="C502" s="1008" t="s">
        <v>266</v>
      </c>
      <c r="D502" s="1008" t="s">
        <v>83</v>
      </c>
      <c r="E502" s="957" t="s">
        <v>634</v>
      </c>
      <c r="F502" s="1000" t="s">
        <v>798</v>
      </c>
      <c r="G502" s="1000">
        <v>52</v>
      </c>
      <c r="H502" s="1000"/>
      <c r="I502" s="1000"/>
      <c r="J502" s="1006"/>
      <c r="K502" s="1000">
        <v>52</v>
      </c>
      <c r="L502" s="1000" t="s">
        <v>92</v>
      </c>
      <c r="M502" s="1000" t="s">
        <v>533</v>
      </c>
    </row>
    <row r="503" spans="1:13" s="960" customFormat="1" ht="15.75">
      <c r="A503" s="1000">
        <v>23</v>
      </c>
      <c r="B503" s="981" t="s">
        <v>641</v>
      </c>
      <c r="C503" s="981" t="s">
        <v>275</v>
      </c>
      <c r="D503" s="1008" t="s">
        <v>83</v>
      </c>
      <c r="E503" s="964" t="s">
        <v>643</v>
      </c>
      <c r="F503" s="997" t="s">
        <v>799</v>
      </c>
      <c r="G503" s="997">
        <v>19</v>
      </c>
      <c r="H503" s="997"/>
      <c r="I503" s="997"/>
      <c r="J503" s="974"/>
      <c r="K503" s="997">
        <v>19</v>
      </c>
      <c r="L503" s="1000" t="s">
        <v>92</v>
      </c>
      <c r="M503" s="1000" t="s">
        <v>533</v>
      </c>
    </row>
    <row r="504" spans="1:13" s="960" customFormat="1" ht="15.75">
      <c r="A504" s="1000">
        <v>24</v>
      </c>
      <c r="B504" s="981" t="s">
        <v>642</v>
      </c>
      <c r="C504" s="981" t="s">
        <v>275</v>
      </c>
      <c r="D504" s="981" t="s">
        <v>83</v>
      </c>
      <c r="E504" s="964" t="s">
        <v>643</v>
      </c>
      <c r="F504" s="997" t="s">
        <v>799</v>
      </c>
      <c r="G504" s="997">
        <v>19</v>
      </c>
      <c r="H504" s="997"/>
      <c r="I504" s="997"/>
      <c r="J504" s="974"/>
      <c r="K504" s="997">
        <v>19</v>
      </c>
      <c r="L504" s="997" t="s">
        <v>92</v>
      </c>
      <c r="M504" s="997" t="s">
        <v>533</v>
      </c>
    </row>
    <row r="505" spans="1:13" s="960" customFormat="1" ht="15.75">
      <c r="A505" s="1000">
        <v>25</v>
      </c>
      <c r="B505" s="1014" t="s">
        <v>789</v>
      </c>
      <c r="C505" s="1014" t="s">
        <v>327</v>
      </c>
      <c r="D505" s="1008" t="s">
        <v>83</v>
      </c>
      <c r="E505" s="1015" t="s">
        <v>790</v>
      </c>
      <c r="F505" s="1016" t="s">
        <v>865</v>
      </c>
      <c r="G505" s="1000">
        <v>65</v>
      </c>
      <c r="H505" s="1000"/>
      <c r="I505" s="1000"/>
      <c r="J505" s="974"/>
      <c r="K505" s="1000">
        <v>65</v>
      </c>
      <c r="L505" s="1000" t="s">
        <v>452</v>
      </c>
      <c r="M505" s="1000" t="s">
        <v>533</v>
      </c>
    </row>
    <row r="506" spans="1:13" s="960" customFormat="1" ht="15.75">
      <c r="A506" s="1000">
        <v>26</v>
      </c>
      <c r="B506" s="981" t="s">
        <v>801</v>
      </c>
      <c r="C506" s="981" t="s">
        <v>275</v>
      </c>
      <c r="D506" s="1008" t="s">
        <v>83</v>
      </c>
      <c r="E506" s="964" t="s">
        <v>805</v>
      </c>
      <c r="F506" s="997" t="s">
        <v>969</v>
      </c>
      <c r="G506" s="997">
        <v>100</v>
      </c>
      <c r="H506" s="997"/>
      <c r="I506" s="997"/>
      <c r="K506" s="997">
        <v>100</v>
      </c>
      <c r="L506" s="997" t="s">
        <v>92</v>
      </c>
      <c r="M506" s="997" t="s">
        <v>533</v>
      </c>
    </row>
    <row r="507" spans="1:13" s="960" customFormat="1" ht="15.75">
      <c r="A507" s="1000">
        <v>27</v>
      </c>
      <c r="B507" s="981" t="s">
        <v>802</v>
      </c>
      <c r="C507" s="981" t="s">
        <v>275</v>
      </c>
      <c r="D507" s="1008" t="s">
        <v>83</v>
      </c>
      <c r="E507" s="964" t="s">
        <v>805</v>
      </c>
      <c r="F507" s="997" t="s">
        <v>970</v>
      </c>
      <c r="G507" s="997">
        <v>64</v>
      </c>
      <c r="H507" s="997"/>
      <c r="I507" s="974"/>
      <c r="J507" s="997">
        <v>64</v>
      </c>
      <c r="K507" s="997"/>
      <c r="L507" s="997" t="s">
        <v>92</v>
      </c>
      <c r="M507" s="997" t="s">
        <v>474</v>
      </c>
    </row>
    <row r="508" spans="1:13" s="960" customFormat="1" ht="15.75">
      <c r="A508" s="1002">
        <v>28</v>
      </c>
      <c r="B508" s="984" t="s">
        <v>803</v>
      </c>
      <c r="C508" s="984" t="s">
        <v>804</v>
      </c>
      <c r="D508" s="984" t="s">
        <v>83</v>
      </c>
      <c r="E508" s="957" t="s">
        <v>805</v>
      </c>
      <c r="F508" s="997" t="s">
        <v>971</v>
      </c>
      <c r="G508" s="1000">
        <v>50</v>
      </c>
      <c r="H508" s="1000"/>
      <c r="I508" s="1006"/>
      <c r="J508" s="1000"/>
      <c r="K508" s="1000">
        <v>50</v>
      </c>
      <c r="L508" s="1000" t="s">
        <v>92</v>
      </c>
      <c r="M508" s="1000" t="s">
        <v>533</v>
      </c>
    </row>
    <row r="509" spans="1:13" s="960" customFormat="1" ht="15.75">
      <c r="A509" s="1003"/>
      <c r="B509" s="1004"/>
      <c r="C509" s="1004"/>
      <c r="D509" s="1004"/>
      <c r="E509" s="957" t="s">
        <v>812</v>
      </c>
      <c r="F509" s="997" t="s">
        <v>971</v>
      </c>
      <c r="G509" s="1000">
        <v>50</v>
      </c>
      <c r="H509" s="1000"/>
      <c r="I509" s="1006"/>
      <c r="J509" s="1000"/>
      <c r="K509" s="1000">
        <v>50</v>
      </c>
      <c r="L509" s="1000" t="s">
        <v>92</v>
      </c>
      <c r="M509" s="1000" t="s">
        <v>533</v>
      </c>
    </row>
    <row r="510" spans="1:13" s="960" customFormat="1" ht="15.75">
      <c r="A510" s="997">
        <v>29</v>
      </c>
      <c r="B510" s="981" t="s">
        <v>967</v>
      </c>
      <c r="C510" s="981" t="s">
        <v>437</v>
      </c>
      <c r="D510" s="981" t="s">
        <v>83</v>
      </c>
      <c r="E510" s="964" t="s">
        <v>998</v>
      </c>
      <c r="F510" s="997"/>
      <c r="G510" s="997">
        <v>93</v>
      </c>
      <c r="H510" s="997"/>
      <c r="I510" s="974"/>
      <c r="J510" s="997"/>
      <c r="K510" s="997">
        <v>93</v>
      </c>
      <c r="L510" s="997" t="s">
        <v>442</v>
      </c>
      <c r="M510" s="997" t="s">
        <v>533</v>
      </c>
    </row>
    <row r="511" spans="1:13" s="960" customFormat="1" ht="15.75">
      <c r="A511" s="1002">
        <v>30</v>
      </c>
      <c r="B511" s="984" t="s">
        <v>968</v>
      </c>
      <c r="C511" s="981" t="s">
        <v>192</v>
      </c>
      <c r="D511" s="981" t="s">
        <v>190</v>
      </c>
      <c r="E511" s="964" t="s">
        <v>999</v>
      </c>
      <c r="F511" s="997"/>
      <c r="G511" s="997">
        <v>160</v>
      </c>
      <c r="H511" s="997"/>
      <c r="I511" s="974"/>
      <c r="J511" s="997"/>
      <c r="K511" s="997">
        <v>160</v>
      </c>
      <c r="L511" s="997" t="s">
        <v>304</v>
      </c>
      <c r="M511" s="997" t="s">
        <v>474</v>
      </c>
    </row>
    <row r="512" spans="1:13" s="960" customFormat="1" ht="15.75">
      <c r="A512" s="1003"/>
      <c r="B512" s="1004"/>
      <c r="C512" s="1008" t="s">
        <v>192</v>
      </c>
      <c r="D512" s="1008" t="s">
        <v>190</v>
      </c>
      <c r="E512" s="957" t="s">
        <v>1000</v>
      </c>
      <c r="F512" s="1000"/>
      <c r="G512" s="1000">
        <v>272</v>
      </c>
      <c r="H512" s="1000"/>
      <c r="I512" s="1006"/>
      <c r="J512" s="1000"/>
      <c r="K512" s="1000">
        <v>272</v>
      </c>
      <c r="L512" s="1000" t="s">
        <v>304</v>
      </c>
      <c r="M512" s="1000" t="s">
        <v>474</v>
      </c>
    </row>
    <row r="513" spans="1:13" s="960" customFormat="1" ht="15.75">
      <c r="A513" s="1005"/>
      <c r="B513" s="987"/>
      <c r="C513" s="1008" t="s">
        <v>192</v>
      </c>
      <c r="D513" s="1008" t="s">
        <v>190</v>
      </c>
      <c r="E513" s="957" t="s">
        <v>1001</v>
      </c>
      <c r="F513" s="997"/>
      <c r="G513" s="997">
        <v>165</v>
      </c>
      <c r="H513" s="997"/>
      <c r="I513" s="974"/>
      <c r="J513" s="997"/>
      <c r="K513" s="997">
        <v>165</v>
      </c>
      <c r="L513" s="997" t="s">
        <v>304</v>
      </c>
      <c r="M513" s="997" t="s">
        <v>474</v>
      </c>
    </row>
    <row r="514" spans="1:13" s="960" customFormat="1" ht="15.75">
      <c r="A514" s="1002">
        <v>31</v>
      </c>
      <c r="B514" s="984" t="s">
        <v>997</v>
      </c>
      <c r="C514" s="984" t="s">
        <v>320</v>
      </c>
      <c r="D514" s="1008" t="s">
        <v>83</v>
      </c>
      <c r="E514" s="957" t="s">
        <v>1001</v>
      </c>
      <c r="F514" s="1000"/>
      <c r="G514" s="1000">
        <v>93</v>
      </c>
      <c r="H514" s="1000"/>
      <c r="I514" s="1006"/>
      <c r="J514" s="1000"/>
      <c r="K514" s="1000">
        <v>93</v>
      </c>
      <c r="L514" s="1000" t="s">
        <v>298</v>
      </c>
      <c r="M514" s="1000" t="s">
        <v>474</v>
      </c>
    </row>
    <row r="515" spans="1:13" s="960" customFormat="1" ht="15.75">
      <c r="A515" s="1005"/>
      <c r="B515" s="987"/>
      <c r="C515" s="987"/>
      <c r="D515" s="1008" t="s">
        <v>83</v>
      </c>
      <c r="E515" s="964" t="s">
        <v>1092</v>
      </c>
      <c r="F515" s="997"/>
      <c r="G515" s="997">
        <v>93</v>
      </c>
      <c r="H515" s="1000"/>
      <c r="I515" s="1006"/>
      <c r="J515" s="1000"/>
      <c r="K515" s="1013">
        <v>93</v>
      </c>
      <c r="L515" s="1013" t="s">
        <v>298</v>
      </c>
      <c r="M515" s="1013" t="s">
        <v>474</v>
      </c>
    </row>
    <row r="516" spans="1:13" s="960" customFormat="1" ht="15.75">
      <c r="A516" s="1002">
        <v>32</v>
      </c>
      <c r="B516" s="984" t="s">
        <v>1019</v>
      </c>
      <c r="C516" s="984" t="s">
        <v>327</v>
      </c>
      <c r="D516" s="1008" t="s">
        <v>117</v>
      </c>
      <c r="E516" s="957" t="s">
        <v>1020</v>
      </c>
      <c r="F516" s="1000"/>
      <c r="G516" s="1000">
        <v>357</v>
      </c>
      <c r="H516" s="1000"/>
      <c r="I516" s="1006"/>
      <c r="J516" s="1000"/>
      <c r="K516" s="1000">
        <v>357</v>
      </c>
      <c r="L516" s="1000" t="s">
        <v>1021</v>
      </c>
      <c r="M516" s="1000" t="s">
        <v>474</v>
      </c>
    </row>
    <row r="517" spans="1:13" s="960" customFormat="1" ht="15.75">
      <c r="A517" s="1003"/>
      <c r="B517" s="1004"/>
      <c r="C517" s="1004"/>
      <c r="D517" s="981" t="s">
        <v>117</v>
      </c>
      <c r="E517" s="964" t="s">
        <v>1046</v>
      </c>
      <c r="F517" s="981"/>
      <c r="G517" s="997">
        <v>341</v>
      </c>
      <c r="H517" s="997"/>
      <c r="I517" s="974"/>
      <c r="J517" s="997"/>
      <c r="K517" s="997">
        <v>341</v>
      </c>
      <c r="L517" s="997" t="s">
        <v>1021</v>
      </c>
      <c r="M517" s="997" t="s">
        <v>474</v>
      </c>
    </row>
    <row r="518" spans="1:13" s="960" customFormat="1" ht="15.75">
      <c r="A518" s="1003"/>
      <c r="B518" s="1004"/>
      <c r="C518" s="1004"/>
      <c r="D518" s="1008" t="s">
        <v>117</v>
      </c>
      <c r="E518" s="957" t="s">
        <v>1047</v>
      </c>
      <c r="F518" s="1008"/>
      <c r="G518" s="1000">
        <v>82</v>
      </c>
      <c r="H518" s="1000"/>
      <c r="I518" s="1006"/>
      <c r="J518" s="1000"/>
      <c r="K518" s="1000">
        <v>82</v>
      </c>
      <c r="L518" s="1000" t="s">
        <v>1021</v>
      </c>
      <c r="M518" s="1000" t="s">
        <v>474</v>
      </c>
    </row>
    <row r="519" spans="1:13" s="960" customFormat="1" ht="15.75">
      <c r="A519" s="1002">
        <v>33</v>
      </c>
      <c r="B519" s="1021" t="s">
        <v>1087</v>
      </c>
      <c r="C519" s="1021" t="s">
        <v>1088</v>
      </c>
      <c r="D519" s="981" t="s">
        <v>83</v>
      </c>
      <c r="E519" s="964" t="s">
        <v>1089</v>
      </c>
      <c r="F519" s="997"/>
      <c r="G519" s="997">
        <v>50</v>
      </c>
      <c r="H519" s="997"/>
      <c r="I519" s="974"/>
      <c r="J519" s="997"/>
      <c r="K519" s="997">
        <v>50</v>
      </c>
      <c r="L519" s="997" t="s">
        <v>452</v>
      </c>
      <c r="M519" s="997" t="s">
        <v>533</v>
      </c>
    </row>
    <row r="520" spans="1:13" s="960" customFormat="1" ht="16.5" thickBot="1">
      <c r="A520" s="1003"/>
      <c r="B520" s="984"/>
      <c r="C520" s="984"/>
      <c r="D520" s="1008" t="s">
        <v>83</v>
      </c>
      <c r="E520" s="957" t="s">
        <v>1090</v>
      </c>
      <c r="F520" s="1000"/>
      <c r="G520" s="1000">
        <v>50</v>
      </c>
      <c r="H520" s="1000"/>
      <c r="I520" s="1006"/>
      <c r="J520" s="1000"/>
      <c r="K520" s="1000">
        <v>50</v>
      </c>
      <c r="L520" s="1000" t="s">
        <v>452</v>
      </c>
      <c r="M520" s="1000" t="s">
        <v>533</v>
      </c>
    </row>
    <row r="521" spans="1:13" s="960" customFormat="1" ht="16.5" thickBot="1">
      <c r="A521" s="1089" t="s">
        <v>16</v>
      </c>
      <c r="B521" s="1090"/>
      <c r="C521" s="1090"/>
      <c r="D521" s="1090"/>
      <c r="E521" s="1090"/>
      <c r="F521" s="1090"/>
      <c r="G521" s="1228">
        <f>SUM(G471:G520)</f>
        <v>4871</v>
      </c>
      <c r="H521" s="1228">
        <f>SUM(H471:H508)</f>
        <v>3</v>
      </c>
      <c r="I521" s="1228"/>
      <c r="J521" s="1228">
        <f>SUM(J471:J508)</f>
        <v>1564</v>
      </c>
      <c r="K521" s="1228">
        <f>SUM(K471:K520)</f>
        <v>3304</v>
      </c>
      <c r="L521" s="1228" t="s">
        <v>13</v>
      </c>
      <c r="M521" s="1229" t="s">
        <v>13</v>
      </c>
    </row>
    <row r="522" spans="1:13" s="960" customFormat="1" ht="15.75" customHeight="1">
      <c r="A522" s="1158" t="s">
        <v>170</v>
      </c>
      <c r="B522" s="1158"/>
      <c r="C522" s="1158"/>
      <c r="D522" s="1158"/>
      <c r="E522" s="1158"/>
      <c r="F522" s="1138"/>
      <c r="G522" s="1158"/>
      <c r="H522" s="1158"/>
      <c r="I522" s="1158"/>
      <c r="J522" s="1158"/>
      <c r="K522" s="1158"/>
      <c r="L522" s="1158"/>
      <c r="M522" s="1158"/>
    </row>
    <row r="523" spans="1:13" s="960" customFormat="1" ht="15.75" customHeight="1">
      <c r="A523" s="954">
        <v>1</v>
      </c>
      <c r="B523" s="955" t="s">
        <v>167</v>
      </c>
      <c r="C523" s="955" t="s">
        <v>168</v>
      </c>
      <c r="D523" s="955" t="s">
        <v>83</v>
      </c>
      <c r="E523" s="956" t="s">
        <v>169</v>
      </c>
      <c r="F523" s="957">
        <v>43473</v>
      </c>
      <c r="G523" s="958">
        <v>60</v>
      </c>
      <c r="H523" s="790"/>
      <c r="I523" s="790"/>
      <c r="J523" s="959">
        <v>60</v>
      </c>
      <c r="K523" s="959"/>
      <c r="L523" s="792" t="s">
        <v>92</v>
      </c>
      <c r="M523" s="954" t="s">
        <v>78</v>
      </c>
    </row>
    <row r="524" spans="1:13" s="960" customFormat="1" ht="15.75" customHeight="1">
      <c r="A524" s="961">
        <v>2</v>
      </c>
      <c r="B524" s="962" t="s">
        <v>164</v>
      </c>
      <c r="C524" s="962" t="s">
        <v>165</v>
      </c>
      <c r="D524" s="962" t="s">
        <v>66</v>
      </c>
      <c r="E524" s="963" t="s">
        <v>166</v>
      </c>
      <c r="F524" s="964">
        <v>43482</v>
      </c>
      <c r="G524" s="965">
        <v>71</v>
      </c>
      <c r="H524" s="966"/>
      <c r="I524" s="966"/>
      <c r="J524" s="967">
        <v>71</v>
      </c>
      <c r="K524" s="967"/>
      <c r="L524" s="968" t="s">
        <v>163</v>
      </c>
      <c r="M524" s="961" t="s">
        <v>78</v>
      </c>
    </row>
    <row r="525" spans="1:13" s="960" customFormat="1" ht="15.75" customHeight="1">
      <c r="A525" s="954">
        <v>3</v>
      </c>
      <c r="B525" s="962" t="s">
        <v>161</v>
      </c>
      <c r="C525" s="962" t="s">
        <v>699</v>
      </c>
      <c r="D525" s="962" t="s">
        <v>83</v>
      </c>
      <c r="E525" s="963" t="s">
        <v>162</v>
      </c>
      <c r="F525" s="964">
        <v>43487</v>
      </c>
      <c r="G525" s="965">
        <v>110</v>
      </c>
      <c r="H525" s="966"/>
      <c r="I525" s="966"/>
      <c r="J525" s="967">
        <v>110</v>
      </c>
      <c r="K525" s="967"/>
      <c r="L525" s="968" t="s">
        <v>163</v>
      </c>
      <c r="M525" s="968" t="s">
        <v>710</v>
      </c>
    </row>
    <row r="526" spans="1:13" s="960" customFormat="1" ht="15.75" customHeight="1">
      <c r="A526" s="961">
        <v>4</v>
      </c>
      <c r="B526" s="969" t="s">
        <v>722</v>
      </c>
      <c r="C526" s="962" t="s">
        <v>723</v>
      </c>
      <c r="D526" s="962" t="s">
        <v>66</v>
      </c>
      <c r="E526" s="963" t="s">
        <v>541</v>
      </c>
      <c r="F526" s="964" t="s">
        <v>276</v>
      </c>
      <c r="G526" s="965">
        <v>22</v>
      </c>
      <c r="H526" s="966"/>
      <c r="I526" s="966"/>
      <c r="J526" s="967"/>
      <c r="K526" s="967">
        <v>22</v>
      </c>
      <c r="L526" s="968" t="s">
        <v>163</v>
      </c>
      <c r="M526" s="954" t="s">
        <v>78</v>
      </c>
    </row>
    <row r="527" spans="1:13" s="960" customFormat="1" ht="15.75" customHeight="1">
      <c r="A527" s="954">
        <v>5</v>
      </c>
      <c r="B527" s="969" t="s">
        <v>732</v>
      </c>
      <c r="C527" s="962" t="s">
        <v>730</v>
      </c>
      <c r="D527" s="970" t="s">
        <v>725</v>
      </c>
      <c r="E527" s="963" t="s">
        <v>733</v>
      </c>
      <c r="F527" s="964" t="s">
        <v>734</v>
      </c>
      <c r="G527" s="965">
        <v>48</v>
      </c>
      <c r="H527" s="966"/>
      <c r="I527" s="966"/>
      <c r="J527" s="967"/>
      <c r="K527" s="967">
        <v>48</v>
      </c>
      <c r="L527" s="968" t="s">
        <v>67</v>
      </c>
      <c r="M527" s="954" t="s">
        <v>78</v>
      </c>
    </row>
    <row r="528" spans="1:13" s="960" customFormat="1" ht="15.75" customHeight="1">
      <c r="A528" s="961">
        <v>6</v>
      </c>
      <c r="B528" s="969" t="s">
        <v>735</v>
      </c>
      <c r="C528" s="962" t="s">
        <v>730</v>
      </c>
      <c r="D528" s="970" t="s">
        <v>725</v>
      </c>
      <c r="E528" s="963" t="s">
        <v>731</v>
      </c>
      <c r="F528" s="964" t="s">
        <v>181</v>
      </c>
      <c r="G528" s="965">
        <v>48</v>
      </c>
      <c r="H528" s="966"/>
      <c r="I528" s="966"/>
      <c r="J528" s="967"/>
      <c r="K528" s="967">
        <v>48</v>
      </c>
      <c r="L528" s="968" t="s">
        <v>67</v>
      </c>
      <c r="M528" s="954" t="s">
        <v>78</v>
      </c>
    </row>
    <row r="529" spans="1:13" s="960" customFormat="1" ht="15.75" customHeight="1">
      <c r="A529" s="954">
        <v>7</v>
      </c>
      <c r="B529" s="969" t="s">
        <v>729</v>
      </c>
      <c r="C529" s="962" t="s">
        <v>730</v>
      </c>
      <c r="D529" s="970" t="s">
        <v>725</v>
      </c>
      <c r="E529" s="963" t="s">
        <v>731</v>
      </c>
      <c r="F529" s="964" t="s">
        <v>181</v>
      </c>
      <c r="G529" s="965">
        <v>48</v>
      </c>
      <c r="H529" s="966"/>
      <c r="I529" s="966"/>
      <c r="J529" s="967"/>
      <c r="K529" s="967">
        <v>48</v>
      </c>
      <c r="L529" s="968" t="s">
        <v>67</v>
      </c>
      <c r="M529" s="954" t="s">
        <v>485</v>
      </c>
    </row>
    <row r="530" spans="1:13" s="960" customFormat="1" ht="15.75" customHeight="1">
      <c r="A530" s="961">
        <v>8</v>
      </c>
      <c r="B530" s="969" t="s">
        <v>724</v>
      </c>
      <c r="C530" s="962" t="s">
        <v>723</v>
      </c>
      <c r="D530" s="970" t="s">
        <v>725</v>
      </c>
      <c r="E530" s="963" t="s">
        <v>131</v>
      </c>
      <c r="F530" s="964" t="s">
        <v>726</v>
      </c>
      <c r="G530" s="965">
        <v>40</v>
      </c>
      <c r="H530" s="966"/>
      <c r="I530" s="966"/>
      <c r="J530" s="967"/>
      <c r="K530" s="967">
        <v>40</v>
      </c>
      <c r="L530" s="968" t="s">
        <v>67</v>
      </c>
      <c r="M530" s="954" t="s">
        <v>78</v>
      </c>
    </row>
    <row r="531" spans="1:13" s="960" customFormat="1" ht="15.75" customHeight="1">
      <c r="A531" s="954">
        <v>9</v>
      </c>
      <c r="B531" s="969" t="s">
        <v>727</v>
      </c>
      <c r="C531" s="962" t="s">
        <v>723</v>
      </c>
      <c r="D531" s="970" t="s">
        <v>185</v>
      </c>
      <c r="E531" s="963" t="s">
        <v>131</v>
      </c>
      <c r="F531" s="964" t="s">
        <v>726</v>
      </c>
      <c r="G531" s="965">
        <v>48</v>
      </c>
      <c r="H531" s="966"/>
      <c r="I531" s="966"/>
      <c r="J531" s="967"/>
      <c r="K531" s="967">
        <v>48</v>
      </c>
      <c r="L531" s="968" t="s">
        <v>67</v>
      </c>
      <c r="M531" s="954" t="s">
        <v>78</v>
      </c>
    </row>
    <row r="532" spans="1:13" s="960" customFormat="1" ht="15.75" customHeight="1">
      <c r="A532" s="961">
        <v>10</v>
      </c>
      <c r="B532" s="969" t="s">
        <v>736</v>
      </c>
      <c r="C532" s="962" t="s">
        <v>730</v>
      </c>
      <c r="D532" s="970" t="s">
        <v>66</v>
      </c>
      <c r="E532" s="963" t="s">
        <v>702</v>
      </c>
      <c r="F532" s="964" t="s">
        <v>310</v>
      </c>
      <c r="G532" s="965">
        <v>22</v>
      </c>
      <c r="H532" s="966"/>
      <c r="I532" s="966"/>
      <c r="J532" s="967"/>
      <c r="K532" s="967">
        <v>22</v>
      </c>
      <c r="L532" s="968" t="s">
        <v>163</v>
      </c>
      <c r="M532" s="954" t="s">
        <v>78</v>
      </c>
    </row>
    <row r="533" spans="1:13" s="960" customFormat="1" ht="15.75" customHeight="1">
      <c r="A533" s="954">
        <v>11</v>
      </c>
      <c r="B533" s="969" t="s">
        <v>737</v>
      </c>
      <c r="C533" s="962" t="s">
        <v>730</v>
      </c>
      <c r="D533" s="970" t="s">
        <v>66</v>
      </c>
      <c r="E533" s="963" t="s">
        <v>181</v>
      </c>
      <c r="F533" s="964" t="s">
        <v>310</v>
      </c>
      <c r="G533" s="965">
        <v>112</v>
      </c>
      <c r="H533" s="966"/>
      <c r="I533" s="966"/>
      <c r="J533" s="967"/>
      <c r="K533" s="967">
        <v>112</v>
      </c>
      <c r="L533" s="968" t="s">
        <v>163</v>
      </c>
      <c r="M533" s="954" t="s">
        <v>78</v>
      </c>
    </row>
    <row r="534" spans="1:13" s="960" customFormat="1" ht="15.75" customHeight="1">
      <c r="A534" s="961">
        <v>12</v>
      </c>
      <c r="B534" s="971" t="s">
        <v>686</v>
      </c>
      <c r="C534" s="972" t="s">
        <v>697</v>
      </c>
      <c r="D534" s="970" t="s">
        <v>66</v>
      </c>
      <c r="E534" s="961" t="s">
        <v>702</v>
      </c>
      <c r="F534" s="964" t="s">
        <v>703</v>
      </c>
      <c r="G534" s="966">
        <v>10</v>
      </c>
      <c r="H534" s="966"/>
      <c r="I534" s="966"/>
      <c r="J534" s="967">
        <v>10</v>
      </c>
      <c r="K534" s="967"/>
      <c r="L534" s="968" t="s">
        <v>163</v>
      </c>
      <c r="M534" s="954" t="s">
        <v>485</v>
      </c>
    </row>
    <row r="535" spans="1:13" s="960" customFormat="1" ht="15.75" customHeight="1">
      <c r="A535" s="954">
        <v>13</v>
      </c>
      <c r="B535" s="969" t="s">
        <v>1137</v>
      </c>
      <c r="C535" s="962" t="s">
        <v>700</v>
      </c>
      <c r="D535" s="970" t="s">
        <v>83</v>
      </c>
      <c r="E535" s="963" t="s">
        <v>1138</v>
      </c>
      <c r="F535" s="964" t="s">
        <v>359</v>
      </c>
      <c r="G535" s="966">
        <v>27</v>
      </c>
      <c r="H535" s="966"/>
      <c r="I535" s="966"/>
      <c r="J535" s="967"/>
      <c r="K535" s="967">
        <v>27</v>
      </c>
      <c r="L535" s="968" t="s">
        <v>163</v>
      </c>
      <c r="M535" s="954" t="s">
        <v>485</v>
      </c>
    </row>
    <row r="536" spans="1:13" s="960" customFormat="1" ht="15.75" customHeight="1">
      <c r="A536" s="954">
        <v>14</v>
      </c>
      <c r="B536" s="972" t="s">
        <v>692</v>
      </c>
      <c r="C536" s="972" t="s">
        <v>698</v>
      </c>
      <c r="D536" s="962" t="s">
        <v>93</v>
      </c>
      <c r="E536" s="961" t="s">
        <v>250</v>
      </c>
      <c r="F536" s="964" t="s">
        <v>341</v>
      </c>
      <c r="G536" s="966">
        <v>20</v>
      </c>
      <c r="H536" s="966"/>
      <c r="I536" s="966"/>
      <c r="J536" s="967">
        <v>20</v>
      </c>
      <c r="K536" s="967"/>
      <c r="L536" s="968" t="s">
        <v>67</v>
      </c>
      <c r="M536" s="954" t="s">
        <v>485</v>
      </c>
    </row>
    <row r="537" spans="1:13" s="960" customFormat="1" ht="15.75" customHeight="1">
      <c r="A537" s="961">
        <v>15</v>
      </c>
      <c r="B537" s="971" t="s">
        <v>739</v>
      </c>
      <c r="C537" s="962" t="s">
        <v>723</v>
      </c>
      <c r="D537" s="970" t="s">
        <v>66</v>
      </c>
      <c r="E537" s="961" t="s">
        <v>324</v>
      </c>
      <c r="F537" s="964" t="s">
        <v>364</v>
      </c>
      <c r="G537" s="966">
        <v>29</v>
      </c>
      <c r="H537" s="966"/>
      <c r="I537" s="966"/>
      <c r="J537" s="967"/>
      <c r="K537" s="967">
        <v>29</v>
      </c>
      <c r="L537" s="968" t="s">
        <v>163</v>
      </c>
      <c r="M537" s="954" t="s">
        <v>485</v>
      </c>
    </row>
    <row r="538" spans="1:13" s="960" customFormat="1" ht="15.75" customHeight="1">
      <c r="A538" s="954">
        <v>16</v>
      </c>
      <c r="B538" s="971" t="s">
        <v>738</v>
      </c>
      <c r="C538" s="962" t="s">
        <v>730</v>
      </c>
      <c r="D538" s="970" t="s">
        <v>185</v>
      </c>
      <c r="E538" s="961" t="s">
        <v>329</v>
      </c>
      <c r="F538" s="964" t="s">
        <v>404</v>
      </c>
      <c r="G538" s="966">
        <v>165</v>
      </c>
      <c r="H538" s="966"/>
      <c r="I538" s="966"/>
      <c r="J538" s="967"/>
      <c r="K538" s="967">
        <v>165</v>
      </c>
      <c r="L538" s="968" t="s">
        <v>67</v>
      </c>
      <c r="M538" s="954" t="s">
        <v>78</v>
      </c>
    </row>
    <row r="539" spans="1:13" s="960" customFormat="1" ht="15.75" customHeight="1">
      <c r="A539" s="954">
        <v>17</v>
      </c>
      <c r="B539" s="973" t="s">
        <v>1055</v>
      </c>
      <c r="C539" s="962" t="s">
        <v>730</v>
      </c>
      <c r="D539" s="974" t="s">
        <v>93</v>
      </c>
      <c r="E539" s="975" t="s">
        <v>559</v>
      </c>
      <c r="F539" s="975" t="s">
        <v>1056</v>
      </c>
      <c r="G539" s="976">
        <v>76</v>
      </c>
      <c r="H539" s="966"/>
      <c r="I539" s="966"/>
      <c r="J539" s="967"/>
      <c r="K539" s="976">
        <v>76</v>
      </c>
      <c r="L539" s="977" t="s">
        <v>67</v>
      </c>
      <c r="M539" s="954" t="s">
        <v>78</v>
      </c>
    </row>
    <row r="540" spans="1:13" s="960" customFormat="1" ht="15.75" customHeight="1">
      <c r="A540" s="961">
        <v>18</v>
      </c>
      <c r="B540" s="971" t="s">
        <v>688</v>
      </c>
      <c r="C540" s="962" t="s">
        <v>699</v>
      </c>
      <c r="D540" s="978" t="s">
        <v>117</v>
      </c>
      <c r="E540" s="961" t="s">
        <v>346</v>
      </c>
      <c r="F540" s="964" t="s">
        <v>409</v>
      </c>
      <c r="G540" s="966">
        <v>100</v>
      </c>
      <c r="H540" s="966"/>
      <c r="I540" s="966"/>
      <c r="J540" s="967"/>
      <c r="K540" s="967">
        <v>100</v>
      </c>
      <c r="L540" s="968" t="s">
        <v>67</v>
      </c>
      <c r="M540" s="968" t="s">
        <v>710</v>
      </c>
    </row>
    <row r="541" spans="1:13" s="960" customFormat="1" ht="15.75" customHeight="1">
      <c r="A541" s="954">
        <v>19</v>
      </c>
      <c r="B541" s="971" t="s">
        <v>740</v>
      </c>
      <c r="C541" s="962" t="s">
        <v>728</v>
      </c>
      <c r="D541" s="979" t="s">
        <v>66</v>
      </c>
      <c r="E541" s="961" t="s">
        <v>741</v>
      </c>
      <c r="F541" s="964" t="s">
        <v>454</v>
      </c>
      <c r="G541" s="966">
        <v>42</v>
      </c>
      <c r="H541" s="966"/>
      <c r="I541" s="966"/>
      <c r="J541" s="967"/>
      <c r="K541" s="967">
        <v>42</v>
      </c>
      <c r="L541" s="968" t="s">
        <v>67</v>
      </c>
      <c r="M541" s="954" t="s">
        <v>485</v>
      </c>
    </row>
    <row r="542" spans="1:13" s="960" customFormat="1" ht="15.75" customHeight="1">
      <c r="A542" s="961">
        <v>20</v>
      </c>
      <c r="B542" s="971" t="s">
        <v>687</v>
      </c>
      <c r="C542" s="972" t="s">
        <v>698</v>
      </c>
      <c r="D542" s="970" t="s">
        <v>704</v>
      </c>
      <c r="E542" s="961" t="s">
        <v>377</v>
      </c>
      <c r="F542" s="964" t="s">
        <v>707</v>
      </c>
      <c r="G542" s="966">
        <v>22</v>
      </c>
      <c r="H542" s="966"/>
      <c r="I542" s="966"/>
      <c r="J542" s="967">
        <v>22</v>
      </c>
      <c r="K542" s="967"/>
      <c r="L542" s="968" t="s">
        <v>163</v>
      </c>
      <c r="M542" s="954" t="s">
        <v>485</v>
      </c>
    </row>
    <row r="543" spans="1:13" s="960" customFormat="1" ht="15.75" customHeight="1">
      <c r="A543" s="954">
        <v>21</v>
      </c>
      <c r="B543" s="971" t="s">
        <v>689</v>
      </c>
      <c r="C543" s="962" t="s">
        <v>699</v>
      </c>
      <c r="D543" s="955" t="s">
        <v>83</v>
      </c>
      <c r="E543" s="961" t="s">
        <v>409</v>
      </c>
      <c r="F543" s="964" t="s">
        <v>554</v>
      </c>
      <c r="G543" s="966">
        <v>32</v>
      </c>
      <c r="H543" s="966"/>
      <c r="I543" s="966"/>
      <c r="J543" s="967">
        <v>32</v>
      </c>
      <c r="K543" s="967"/>
      <c r="L543" s="968" t="s">
        <v>67</v>
      </c>
      <c r="M543" s="961" t="s">
        <v>711</v>
      </c>
    </row>
    <row r="544" spans="1:13" s="960" customFormat="1" ht="15.75" customHeight="1">
      <c r="A544" s="961">
        <v>22</v>
      </c>
      <c r="B544" s="971" t="s">
        <v>690</v>
      </c>
      <c r="C544" s="962" t="s">
        <v>699</v>
      </c>
      <c r="D544" s="970" t="s">
        <v>93</v>
      </c>
      <c r="E544" s="961" t="s">
        <v>554</v>
      </c>
      <c r="F544" s="964" t="s">
        <v>708</v>
      </c>
      <c r="G544" s="966">
        <v>100</v>
      </c>
      <c r="H544" s="966"/>
      <c r="I544" s="966"/>
      <c r="J544" s="967"/>
      <c r="K544" s="967">
        <v>100</v>
      </c>
      <c r="L544" s="968" t="s">
        <v>67</v>
      </c>
      <c r="M544" s="961" t="s">
        <v>712</v>
      </c>
    </row>
    <row r="545" spans="1:13" s="960" customFormat="1" ht="15.75" customHeight="1">
      <c r="A545" s="954">
        <v>23</v>
      </c>
      <c r="B545" s="971" t="s">
        <v>1135</v>
      </c>
      <c r="C545" s="962" t="s">
        <v>165</v>
      </c>
      <c r="D545" s="980" t="s">
        <v>185</v>
      </c>
      <c r="E545" s="961" t="s">
        <v>1136</v>
      </c>
      <c r="F545" s="964" t="s">
        <v>838</v>
      </c>
      <c r="G545" s="966">
        <v>59</v>
      </c>
      <c r="H545" s="966"/>
      <c r="I545" s="966"/>
      <c r="J545" s="967"/>
      <c r="K545" s="967">
        <v>59</v>
      </c>
      <c r="L545" s="968" t="s">
        <v>67</v>
      </c>
      <c r="M545" s="961" t="s">
        <v>485</v>
      </c>
    </row>
    <row r="546" spans="1:13" s="960" customFormat="1" ht="15.75" customHeight="1">
      <c r="A546" s="954">
        <v>24</v>
      </c>
      <c r="B546" s="971" t="s">
        <v>691</v>
      </c>
      <c r="C546" s="962" t="s">
        <v>699</v>
      </c>
      <c r="D546" s="955" t="s">
        <v>83</v>
      </c>
      <c r="E546" s="961" t="s">
        <v>621</v>
      </c>
      <c r="F546" s="964" t="s">
        <v>709</v>
      </c>
      <c r="G546" s="966">
        <v>50</v>
      </c>
      <c r="H546" s="966"/>
      <c r="I546" s="966"/>
      <c r="J546" s="967">
        <v>50</v>
      </c>
      <c r="K546" s="967"/>
      <c r="L546" s="968" t="s">
        <v>67</v>
      </c>
      <c r="M546" s="961" t="s">
        <v>712</v>
      </c>
    </row>
    <row r="547" spans="1:13" s="960" customFormat="1" ht="15.75" customHeight="1">
      <c r="A547" s="954">
        <v>25</v>
      </c>
      <c r="B547" s="971" t="s">
        <v>1032</v>
      </c>
      <c r="C547" s="970" t="s">
        <v>723</v>
      </c>
      <c r="D547" s="955" t="s">
        <v>190</v>
      </c>
      <c r="E547" s="961" t="s">
        <v>1033</v>
      </c>
      <c r="F547" s="964" t="s">
        <v>1034</v>
      </c>
      <c r="G547" s="966">
        <v>33</v>
      </c>
      <c r="H547" s="966"/>
      <c r="I547" s="966"/>
      <c r="J547" s="967">
        <v>33</v>
      </c>
      <c r="K547" s="967"/>
      <c r="L547" s="968" t="str">
        <f>L546</f>
        <v>Россия</v>
      </c>
      <c r="M547" s="954" t="s">
        <v>1035</v>
      </c>
    </row>
    <row r="548" spans="1:13" s="960" customFormat="1" ht="15.75" customHeight="1">
      <c r="A548" s="961">
        <v>26</v>
      </c>
      <c r="B548" s="981" t="s">
        <v>693</v>
      </c>
      <c r="C548" s="970" t="s">
        <v>700</v>
      </c>
      <c r="D548" s="962" t="s">
        <v>190</v>
      </c>
      <c r="E548" s="961" t="s">
        <v>705</v>
      </c>
      <c r="F548" s="964" t="s">
        <v>677</v>
      </c>
      <c r="G548" s="966">
        <v>490</v>
      </c>
      <c r="H548" s="966"/>
      <c r="I548" s="966"/>
      <c r="J548" s="967">
        <v>490</v>
      </c>
      <c r="K548" s="967"/>
      <c r="L548" s="968" t="s">
        <v>67</v>
      </c>
      <c r="M548" s="954" t="s">
        <v>485</v>
      </c>
    </row>
    <row r="549" spans="1:13" s="960" customFormat="1" ht="15.75" customHeight="1">
      <c r="A549" s="954">
        <v>27</v>
      </c>
      <c r="B549" s="973" t="s">
        <v>1060</v>
      </c>
      <c r="C549" s="962" t="s">
        <v>730</v>
      </c>
      <c r="D549" s="982" t="s">
        <v>1030</v>
      </c>
      <c r="E549" s="975" t="s">
        <v>1061</v>
      </c>
      <c r="F549" s="975" t="s">
        <v>856</v>
      </c>
      <c r="G549" s="975">
        <v>121</v>
      </c>
      <c r="H549" s="966"/>
      <c r="I549" s="966"/>
      <c r="J549" s="967"/>
      <c r="K549" s="975">
        <v>121</v>
      </c>
      <c r="L549" s="975" t="s">
        <v>67</v>
      </c>
      <c r="M549" s="954" t="s">
        <v>78</v>
      </c>
    </row>
    <row r="550" spans="1:13" s="960" customFormat="1" ht="15.75" customHeight="1">
      <c r="A550" s="954">
        <v>28</v>
      </c>
      <c r="B550" s="972" t="s">
        <v>694</v>
      </c>
      <c r="C550" s="970" t="s">
        <v>701</v>
      </c>
      <c r="D550" s="955" t="s">
        <v>83</v>
      </c>
      <c r="E550" s="961" t="s">
        <v>679</v>
      </c>
      <c r="F550" s="964" t="s">
        <v>812</v>
      </c>
      <c r="G550" s="966">
        <v>126</v>
      </c>
      <c r="H550" s="966"/>
      <c r="I550" s="966"/>
      <c r="J550" s="967">
        <v>126</v>
      </c>
      <c r="K550" s="967"/>
      <c r="L550" s="968" t="s">
        <v>67</v>
      </c>
      <c r="M550" s="954" t="s">
        <v>533</v>
      </c>
    </row>
    <row r="551" spans="1:13" s="960" customFormat="1" ht="15.75" customHeight="1">
      <c r="A551" s="983">
        <v>29</v>
      </c>
      <c r="B551" s="984" t="s">
        <v>695</v>
      </c>
      <c r="C551" s="985" t="s">
        <v>699</v>
      </c>
      <c r="D551" s="962" t="s">
        <v>66</v>
      </c>
      <c r="E551" s="961" t="s">
        <v>706</v>
      </c>
      <c r="F551" s="964" t="s">
        <v>834</v>
      </c>
      <c r="G551" s="966">
        <v>2</v>
      </c>
      <c r="H551" s="966">
        <v>2</v>
      </c>
      <c r="I551" s="966"/>
      <c r="J551" s="967"/>
      <c r="K551" s="967"/>
      <c r="L551" s="968" t="s">
        <v>67</v>
      </c>
      <c r="M551" s="961" t="s">
        <v>712</v>
      </c>
    </row>
    <row r="552" spans="1:13" s="960" customFormat="1" ht="15.75" customHeight="1">
      <c r="A552" s="986"/>
      <c r="B552" s="987"/>
      <c r="C552" s="988"/>
      <c r="D552" s="962" t="s">
        <v>66</v>
      </c>
      <c r="E552" s="961" t="s">
        <v>1025</v>
      </c>
      <c r="F552" s="964" t="s">
        <v>1026</v>
      </c>
      <c r="G552" s="966">
        <v>156</v>
      </c>
      <c r="H552" s="966"/>
      <c r="I552" s="966"/>
      <c r="J552" s="967"/>
      <c r="K552" s="967">
        <v>156</v>
      </c>
      <c r="L552" s="968" t="s">
        <v>67</v>
      </c>
      <c r="M552" s="961" t="s">
        <v>711</v>
      </c>
    </row>
    <row r="553" spans="1:13" s="960" customFormat="1" ht="15.75">
      <c r="A553" s="954">
        <v>30</v>
      </c>
      <c r="B553" s="989" t="s">
        <v>696</v>
      </c>
      <c r="C553" s="955" t="s">
        <v>699</v>
      </c>
      <c r="D553" s="955" t="s">
        <v>83</v>
      </c>
      <c r="E553" s="954" t="s">
        <v>706</v>
      </c>
      <c r="F553" s="957" t="s">
        <v>834</v>
      </c>
      <c r="G553" s="790">
        <v>44</v>
      </c>
      <c r="H553" s="790"/>
      <c r="I553" s="790"/>
      <c r="J553" s="959">
        <v>44</v>
      </c>
      <c r="K553" s="959"/>
      <c r="L553" s="792" t="s">
        <v>67</v>
      </c>
      <c r="M553" s="792" t="s">
        <v>710</v>
      </c>
    </row>
    <row r="554" spans="1:13" s="960" customFormat="1" ht="15.75">
      <c r="A554" s="961">
        <v>31</v>
      </c>
      <c r="B554" s="989" t="s">
        <v>1022</v>
      </c>
      <c r="C554" s="980" t="s">
        <v>699</v>
      </c>
      <c r="D554" s="955" t="s">
        <v>83</v>
      </c>
      <c r="E554" s="954" t="s">
        <v>1023</v>
      </c>
      <c r="F554" s="957" t="s">
        <v>1024</v>
      </c>
      <c r="G554" s="790">
        <v>200</v>
      </c>
      <c r="H554" s="790"/>
      <c r="I554" s="959"/>
      <c r="J554" s="967"/>
      <c r="K554" s="959">
        <v>200</v>
      </c>
      <c r="L554" s="968" t="s">
        <v>67</v>
      </c>
      <c r="M554" s="961" t="s">
        <v>711</v>
      </c>
    </row>
    <row r="555" spans="1:13" s="960" customFormat="1" ht="15.75">
      <c r="A555" s="983">
        <v>32</v>
      </c>
      <c r="B555" s="984" t="s">
        <v>1027</v>
      </c>
      <c r="C555" s="985" t="s">
        <v>699</v>
      </c>
      <c r="D555" s="962" t="str">
        <f>D556</f>
        <v>герефорд</v>
      </c>
      <c r="E555" s="961" t="s">
        <v>706</v>
      </c>
      <c r="F555" s="961" t="s">
        <v>834</v>
      </c>
      <c r="G555" s="961">
        <v>2</v>
      </c>
      <c r="H555" s="966">
        <v>2</v>
      </c>
      <c r="I555" s="966"/>
      <c r="J555" s="967"/>
      <c r="K555" s="959"/>
      <c r="L555" s="968" t="s">
        <v>67</v>
      </c>
      <c r="M555" s="961" t="s">
        <v>711</v>
      </c>
    </row>
    <row r="556" spans="1:13" s="960" customFormat="1" ht="15.75">
      <c r="A556" s="986"/>
      <c r="B556" s="987"/>
      <c r="C556" s="988"/>
      <c r="D556" s="962" t="s">
        <v>66</v>
      </c>
      <c r="E556" s="961" t="s">
        <v>1025</v>
      </c>
      <c r="F556" s="964" t="s">
        <v>1028</v>
      </c>
      <c r="G556" s="966">
        <v>77</v>
      </c>
      <c r="H556" s="966"/>
      <c r="I556" s="967"/>
      <c r="J556" s="967"/>
      <c r="K556" s="967">
        <v>77</v>
      </c>
      <c r="L556" s="968" t="s">
        <v>67</v>
      </c>
      <c r="M556" s="961" t="s">
        <v>711</v>
      </c>
    </row>
    <row r="557" spans="1:13" s="960" customFormat="1" ht="15.75">
      <c r="A557" s="990">
        <v>33</v>
      </c>
      <c r="B557" s="960" t="s">
        <v>1057</v>
      </c>
      <c r="C557" s="974"/>
      <c r="D557" s="974" t="s">
        <v>1030</v>
      </c>
      <c r="E557" s="975" t="s">
        <v>1058</v>
      </c>
      <c r="F557" s="975" t="s">
        <v>1059</v>
      </c>
      <c r="G557" s="975">
        <v>100</v>
      </c>
      <c r="H557" s="790"/>
      <c r="I557" s="959"/>
      <c r="J557" s="959"/>
      <c r="K557" s="975">
        <v>100</v>
      </c>
      <c r="L557" s="975" t="s">
        <v>67</v>
      </c>
      <c r="M557" s="954" t="s">
        <v>78</v>
      </c>
    </row>
    <row r="558" spans="1:13" s="960" customFormat="1" ht="15.75">
      <c r="A558" s="954">
        <v>34</v>
      </c>
      <c r="B558" s="991" t="s">
        <v>1029</v>
      </c>
      <c r="C558" s="991" t="s">
        <v>168</v>
      </c>
      <c r="D558" s="991" t="s">
        <v>1030</v>
      </c>
      <c r="E558" s="992" t="s">
        <v>1031</v>
      </c>
      <c r="F558" s="992" t="s">
        <v>1028</v>
      </c>
      <c r="G558" s="993">
        <v>140</v>
      </c>
      <c r="H558" s="993">
        <v>3</v>
      </c>
      <c r="I558" s="993"/>
      <c r="J558" s="959">
        <v>23</v>
      </c>
      <c r="K558" s="993">
        <v>114</v>
      </c>
      <c r="L558" s="992" t="s">
        <v>67</v>
      </c>
      <c r="M558" s="954" t="s">
        <v>533</v>
      </c>
    </row>
    <row r="559" spans="1:13" s="960" customFormat="1" ht="15.75">
      <c r="A559" s="961">
        <v>35</v>
      </c>
      <c r="B559" s="974" t="s">
        <v>1128</v>
      </c>
      <c r="C559" s="974" t="s">
        <v>1129</v>
      </c>
      <c r="D559" s="974" t="s">
        <v>93</v>
      </c>
      <c r="E559" s="974" t="s">
        <v>1130</v>
      </c>
      <c r="F559" s="975" t="s">
        <v>1131</v>
      </c>
      <c r="G559" s="994">
        <v>100</v>
      </c>
      <c r="H559" s="977"/>
      <c r="I559" s="977"/>
      <c r="J559" s="967"/>
      <c r="K559" s="975">
        <v>100</v>
      </c>
      <c r="L559" s="975" t="s">
        <v>67</v>
      </c>
      <c r="M559" s="961" t="s">
        <v>78</v>
      </c>
    </row>
    <row r="560" spans="1:13" s="960" customFormat="1" ht="15.75">
      <c r="A560" s="961">
        <v>36</v>
      </c>
      <c r="B560" s="974" t="s">
        <v>1132</v>
      </c>
      <c r="C560" s="974" t="s">
        <v>700</v>
      </c>
      <c r="D560" s="962" t="s">
        <v>83</v>
      </c>
      <c r="E560" s="974" t="s">
        <v>1133</v>
      </c>
      <c r="F560" s="974" t="s">
        <v>1134</v>
      </c>
      <c r="G560" s="995">
        <v>91</v>
      </c>
      <c r="H560" s="977"/>
      <c r="I560" s="977"/>
      <c r="J560" s="967"/>
      <c r="K560" s="975">
        <v>91</v>
      </c>
      <c r="L560" s="996" t="s">
        <v>452</v>
      </c>
      <c r="M560" s="961" t="s">
        <v>533</v>
      </c>
    </row>
    <row r="561" spans="1:13" s="960" customFormat="1" ht="16.5" thickBot="1">
      <c r="A561" s="954"/>
      <c r="B561" s="991"/>
      <c r="C561" s="991"/>
      <c r="D561" s="991"/>
      <c r="E561" s="992"/>
      <c r="F561" s="992"/>
      <c r="G561" s="993"/>
      <c r="H561" s="993"/>
      <c r="I561" s="993"/>
      <c r="J561" s="959"/>
      <c r="K561" s="993"/>
      <c r="L561" s="992"/>
      <c r="M561" s="954"/>
    </row>
    <row r="562" spans="1:13" s="960" customFormat="1" ht="16.5" thickBot="1">
      <c r="A562" s="1098" t="s">
        <v>16</v>
      </c>
      <c r="B562" s="1099"/>
      <c r="C562" s="1099"/>
      <c r="D562" s="1099"/>
      <c r="E562" s="1099"/>
      <c r="F562" s="1100"/>
      <c r="G562" s="80">
        <f>SUM(G523:G561)</f>
        <v>3043</v>
      </c>
      <c r="H562" s="80">
        <f>SUM(H523:H558)</f>
        <v>7</v>
      </c>
      <c r="I562" s="80"/>
      <c r="J562" s="80">
        <f>SUM(J523:J558)</f>
        <v>1091</v>
      </c>
      <c r="K562" s="80">
        <f>SUM(K523:K560)</f>
        <v>1945</v>
      </c>
      <c r="L562" s="80" t="s">
        <v>13</v>
      </c>
      <c r="M562" s="80" t="s">
        <v>13</v>
      </c>
    </row>
    <row r="563" spans="1:13" s="960" customFormat="1" ht="16.5" thickBot="1">
      <c r="A563" s="1230"/>
      <c r="B563" s="1231" t="s">
        <v>34</v>
      </c>
      <c r="C563" s="1232"/>
      <c r="D563" s="1232"/>
      <c r="E563" s="1232"/>
      <c r="F563" s="1233"/>
      <c r="G563" s="1234">
        <f>G51+G119+G171+G174+G280+G312+G351+G417+G431+G445+G469+G521+G562</f>
        <v>52895</v>
      </c>
      <c r="H563" s="1234">
        <f>H51+H119+H171+H174+H280+H312+H351+H417+H431+H445+H469+H521+H562</f>
        <v>134</v>
      </c>
      <c r="I563" s="1234">
        <f>I51+I119+I171+I174+I280+I312+I351+I417+I431+I445+I469+I521+I562</f>
        <v>0</v>
      </c>
      <c r="J563" s="1234">
        <f>J51+J119+J171+J174+J280+J312+J351+J417+J431+J445+J469+J521+J562</f>
        <v>14362</v>
      </c>
      <c r="K563" s="1234">
        <f>K51+K119+K171+K174+K280+K312+K351+K417+K431+K445+K469+K521+K562</f>
        <v>38399</v>
      </c>
      <c r="L563" s="1234" t="s">
        <v>13</v>
      </c>
      <c r="M563" s="479" t="s">
        <v>13</v>
      </c>
    </row>
    <row r="564" spans="1:13" s="960" customFormat="1" ht="19.5" customHeight="1">
      <c r="A564" s="1235" t="s">
        <v>1158</v>
      </c>
      <c r="B564" s="1235"/>
      <c r="C564" s="1235"/>
      <c r="D564" s="1235"/>
      <c r="E564" s="1235"/>
      <c r="F564" s="1235"/>
      <c r="G564" s="1235"/>
      <c r="H564" s="1235"/>
      <c r="I564" s="1235"/>
      <c r="J564" s="1235"/>
      <c r="K564" s="1235"/>
      <c r="L564" s="1235"/>
      <c r="M564" s="1235"/>
    </row>
    <row r="565" spans="1:13" s="960" customFormat="1" ht="19.5" customHeight="1">
      <c r="A565" s="1235"/>
      <c r="B565" s="1235"/>
      <c r="C565" s="1235"/>
      <c r="D565" s="1235"/>
      <c r="E565" s="1235"/>
      <c r="F565" s="1235"/>
      <c r="G565" s="1235"/>
      <c r="H565" s="1235"/>
      <c r="I565" s="1235"/>
      <c r="J565" s="1235"/>
      <c r="K565" s="1235"/>
      <c r="L565" s="1235"/>
      <c r="M565" s="1235"/>
    </row>
    <row r="566" spans="1:13" s="960" customFormat="1" ht="19.5" customHeight="1">
      <c r="A566" s="1236" t="s">
        <v>18</v>
      </c>
      <c r="B566" s="1236"/>
      <c r="C566" s="1236"/>
      <c r="D566" s="1236"/>
      <c r="E566" s="1236"/>
      <c r="F566" s="1236"/>
      <c r="G566" s="1237"/>
      <c r="H566" s="1237"/>
      <c r="I566" s="1237"/>
      <c r="J566" s="1237"/>
      <c r="K566" s="1237"/>
      <c r="L566" s="979"/>
      <c r="M566" s="979"/>
    </row>
    <row r="567" spans="1:13" s="960" customFormat="1" ht="19.5" customHeight="1" thickBot="1">
      <c r="A567" s="1238"/>
      <c r="B567" s="1238"/>
      <c r="C567" s="1238"/>
      <c r="D567" s="1238"/>
      <c r="E567" s="1238"/>
      <c r="F567" s="1238"/>
      <c r="G567" s="1237"/>
      <c r="H567" s="1237"/>
      <c r="I567" s="1237"/>
      <c r="J567" s="1237"/>
      <c r="K567" s="1237"/>
      <c r="L567" s="979"/>
      <c r="M567" s="979"/>
    </row>
    <row r="568" spans="1:13" s="960" customFormat="1" ht="16.5" thickBot="1">
      <c r="A568" s="1239" t="s">
        <v>1</v>
      </c>
      <c r="B568" s="1240" t="s">
        <v>3</v>
      </c>
      <c r="C568" s="1241" t="s">
        <v>19</v>
      </c>
      <c r="D568" s="1242"/>
      <c r="E568" s="1242"/>
      <c r="F568" s="1242"/>
      <c r="G568" s="1243"/>
      <c r="H568" s="979"/>
      <c r="I568" s="979"/>
      <c r="J568" s="979"/>
      <c r="K568" s="979"/>
      <c r="L568" s="979"/>
      <c r="M568" s="979"/>
    </row>
    <row r="569" spans="1:13" s="960" customFormat="1" ht="16.5" thickBot="1">
      <c r="A569" s="1244"/>
      <c r="B569" s="1245"/>
      <c r="C569" s="1246" t="s">
        <v>20</v>
      </c>
      <c r="D569" s="1232" t="s">
        <v>21</v>
      </c>
      <c r="E569" s="1232"/>
      <c r="F569" s="1232"/>
      <c r="G569" s="1233"/>
      <c r="H569" s="979"/>
      <c r="I569" s="979"/>
      <c r="J569" s="979"/>
      <c r="K569" s="979"/>
      <c r="L569" s="979"/>
      <c r="M569" s="979"/>
    </row>
    <row r="570" spans="1:13" s="960" customFormat="1" ht="16.5" thickBot="1">
      <c r="A570" s="1247"/>
      <c r="B570" s="1248"/>
      <c r="C570" s="1249"/>
      <c r="D570" s="1250" t="s">
        <v>54</v>
      </c>
      <c r="E570" s="1154" t="s">
        <v>49</v>
      </c>
      <c r="F570" s="85" t="s">
        <v>55</v>
      </c>
      <c r="G570" s="85" t="s">
        <v>56</v>
      </c>
      <c r="H570" s="979"/>
      <c r="I570" s="979"/>
      <c r="J570" s="979"/>
      <c r="K570" s="979"/>
      <c r="L570" s="979"/>
      <c r="M570" s="979"/>
    </row>
    <row r="571" spans="1:13" s="960" customFormat="1" ht="15.75">
      <c r="A571" s="1251">
        <v>1</v>
      </c>
      <c r="B571" s="1252" t="s">
        <v>190</v>
      </c>
      <c r="C571" s="1253">
        <f>АКМ!C56+АЛМ!C66+КЗО!C29+СКО!C66+ТРК!C54</f>
        <v>3191</v>
      </c>
      <c r="D571" s="1254"/>
      <c r="E571" s="1254"/>
      <c r="F571" s="1253">
        <f>АКМ!E56+АЛМ!E66+КЗО!E29+ТРК!E54</f>
        <v>2528</v>
      </c>
      <c r="G571" s="1254">
        <f>АКМ!F56+СКО!G66</f>
        <v>663</v>
      </c>
      <c r="H571" s="979"/>
      <c r="I571" s="979"/>
      <c r="J571" s="979"/>
      <c r="K571" s="979"/>
      <c r="L571" s="979"/>
      <c r="M571" s="979"/>
    </row>
    <row r="572" spans="1:13" s="960" customFormat="1" ht="15.75">
      <c r="A572" s="968">
        <v>2</v>
      </c>
      <c r="B572" s="1045" t="s">
        <v>185</v>
      </c>
      <c r="C572" s="1030">
        <f>АЛМ!C67+ЖМБ!C46+ТРК!C55</f>
        <v>414</v>
      </c>
      <c r="D572" s="1030"/>
      <c r="E572" s="1030"/>
      <c r="F572" s="1030">
        <v>52</v>
      </c>
      <c r="G572" s="1030">
        <f>C572-F572</f>
        <v>362</v>
      </c>
      <c r="H572" s="979"/>
      <c r="I572" s="979"/>
      <c r="J572" s="979"/>
      <c r="K572" s="979"/>
      <c r="L572" s="979"/>
      <c r="M572" s="979"/>
    </row>
    <row r="573" spans="1:13" s="960" customFormat="1" ht="16.5" thickBot="1">
      <c r="A573" s="1144">
        <v>3</v>
      </c>
      <c r="B573" s="1141" t="s">
        <v>725</v>
      </c>
      <c r="C573" s="990">
        <v>184</v>
      </c>
      <c r="D573" s="990"/>
      <c r="E573" s="990"/>
      <c r="F573" s="990"/>
      <c r="G573" s="990">
        <v>184</v>
      </c>
      <c r="H573" s="979"/>
      <c r="I573" s="979"/>
      <c r="J573" s="979"/>
      <c r="K573" s="979"/>
      <c r="L573" s="979"/>
      <c r="M573" s="979"/>
    </row>
    <row r="574" spans="1:13" s="960" customFormat="1" ht="16.5" thickBot="1">
      <c r="A574" s="1255" t="s">
        <v>620</v>
      </c>
      <c r="B574" s="1256"/>
      <c r="C574" s="80">
        <f>SUM(C571:C573)</f>
        <v>3789</v>
      </c>
      <c r="D574" s="85"/>
      <c r="E574" s="1257"/>
      <c r="F574" s="479">
        <f>SUM(F571:F573)</f>
        <v>2580</v>
      </c>
      <c r="G574" s="479">
        <f>SUM(G571:G573)</f>
        <v>1209</v>
      </c>
      <c r="H574" s="979"/>
      <c r="I574" s="979"/>
      <c r="J574" s="979"/>
      <c r="K574" s="979"/>
      <c r="L574" s="979"/>
      <c r="M574" s="979"/>
    </row>
    <row r="575" spans="1:13" s="960" customFormat="1" ht="19.5" customHeight="1">
      <c r="A575" s="1251">
        <v>1</v>
      </c>
      <c r="B575" s="1252" t="s">
        <v>83</v>
      </c>
      <c r="C575" s="1253">
        <f>АКМ!C58+АКТ!C83+АЛМ!C69+ВКО!C122+ЖМБ!C48+ЗКО!C53+КРГ!C82+КСТ!C32+ПВЛ!C38+СКО!C68+ТРК!C58</f>
        <v>9661</v>
      </c>
      <c r="D575" s="1253">
        <f>H37</f>
        <v>2</v>
      </c>
      <c r="E575" s="1253"/>
      <c r="F575" s="1253">
        <f>АЛМ!E69+ЗКО!E53+КРГ!E82+ПВЛ!E38+СКО!F68+ТРК!E58</f>
        <v>2951</v>
      </c>
      <c r="G575" s="1253">
        <f>АКМ!F58+АКТ!F83+ВКО!F122+ЖМБ!F48+ЗКО!F53+КРГ!F82+КСТ!F32+ПВЛ!F38+СКО!G68+ТРК!F58</f>
        <v>6708</v>
      </c>
      <c r="H575" s="1237"/>
      <c r="I575" s="979"/>
      <c r="J575" s="1258"/>
      <c r="K575" s="979"/>
      <c r="L575" s="979"/>
      <c r="M575" s="979"/>
    </row>
    <row r="576" spans="1:13" s="960" customFormat="1" ht="19.5" customHeight="1" thickBot="1">
      <c r="A576" s="792">
        <v>2</v>
      </c>
      <c r="B576" s="999" t="s">
        <v>862</v>
      </c>
      <c r="C576" s="790">
        <f>АКТ!C84+АЛМ!C70</f>
        <v>139</v>
      </c>
      <c r="D576" s="790"/>
      <c r="E576" s="790"/>
      <c r="F576" s="790">
        <v>124</v>
      </c>
      <c r="G576" s="790">
        <v>15</v>
      </c>
      <c r="H576" s="1237"/>
      <c r="I576" s="979"/>
      <c r="J576" s="1258"/>
      <c r="K576" s="979"/>
      <c r="L576" s="979"/>
      <c r="M576" s="979"/>
    </row>
    <row r="577" spans="1:13" s="960" customFormat="1" ht="16.5" thickBot="1">
      <c r="A577" s="1255" t="s">
        <v>48</v>
      </c>
      <c r="B577" s="1256"/>
      <c r="C577" s="80">
        <f>SUM(C575:C576)</f>
        <v>9800</v>
      </c>
      <c r="D577" s="80">
        <f>SUM(D575:D576)</f>
        <v>2</v>
      </c>
      <c r="E577" s="80"/>
      <c r="F577" s="80">
        <f>SUM(F575:F576)</f>
        <v>3075</v>
      </c>
      <c r="G577" s="80">
        <f>SUM(G575:G576)</f>
        <v>6723</v>
      </c>
      <c r="H577" s="979"/>
      <c r="I577" s="979"/>
      <c r="J577" s="979"/>
      <c r="K577" s="979"/>
      <c r="L577" s="979"/>
      <c r="M577" s="979"/>
    </row>
    <row r="578" spans="1:11" s="960" customFormat="1" ht="15.75">
      <c r="A578" s="1007">
        <v>1</v>
      </c>
      <c r="B578" s="1259" t="s">
        <v>117</v>
      </c>
      <c r="C578" s="1180">
        <f>АКМ!C60+АКТ!C87+АЛМ!C72+ЗКО!C56+КРГ!C87+КСТ!C34+КЗО!C32+ПВЛ!C42+СКО!C71+ТРК!C61</f>
        <v>12511</v>
      </c>
      <c r="D578" s="1180">
        <f>H38+H39+H41+H42+H53+H56+H57+H66+H84+H87+H88+H129+H127+H134+H135+H136+H142+H143+H144+H145+H147+H314+H316+H318+H319+H320+H321+H322+H327+H330+H353+H367+H419+H433+H392</f>
        <v>11</v>
      </c>
      <c r="E578" s="1180"/>
      <c r="F578" s="1180">
        <f>J127+J129+J134+J135+J136+J142+J143+J144+J145+J146+J322+J433</f>
        <v>3965</v>
      </c>
      <c r="G578" s="1180">
        <f>АКМ!F60+АКТ!F87+ЗКО!F56+КРГ!F87+КСТ!F34+КЗО!F32+ПВЛ!F42+СКО!G71+ТРК!F61</f>
        <v>8535</v>
      </c>
      <c r="J578" s="1063"/>
      <c r="K578" s="1063"/>
    </row>
    <row r="579" spans="1:11" s="960" customFormat="1" ht="15.75">
      <c r="A579" s="1260">
        <v>2</v>
      </c>
      <c r="B579" s="1259" t="s">
        <v>66</v>
      </c>
      <c r="C579" s="1180">
        <f>АКМ!C61+АКТ!C86+АЛМ!C73+ВКО!C125+ЖМБ!C52+ЗКО!C55+КРГ!C86+КСТ!C35+ПВЛ!C40+СКО!C70+ТРК!C62</f>
        <v>10843</v>
      </c>
      <c r="D579" s="1180">
        <f>H11+H14+H15+H16+H17+H19+H21+H23+H27+H63+H64+H67+H74+H78+H79+H82+H83+H85+H86+H91+H94+H95+H100+H101+H126+H128+H137+H140+H141+H178+H179+H183+H184+H185+H186+H200+H207+H208+H209+H210+H212+H218+H219+H220+H225+H228+H229+H233+H235+H237+H238+H249+H251+H253+H299+H317+H328+H329+H331+H332+H334+H336+H337+H341+H342+H343+H344+H354+H355+H356+H366+H369+H370+H371+H372+H373+H374+H375+H376+H377+H378+H380+H382+H383+H384+H385+H386+H423+H426+H447+H448+H450+H453+H454+H455+H456+H457+H458+H461+H473+H480+H524+H526+H532+H533+H534+H537+H541+H551+H397+H262+H555</f>
        <v>100</v>
      </c>
      <c r="E579" s="1180">
        <f>I11+I14+I15+I16+I17+I19+I21+I23+I27+I63+I64+I67+I74+I78+I79+I82+I83+I85+I86+I91+I94+I95+I100+I101+I126+I128+I137+I140+I141+I178+I179+I183+I184+I185+I186+I200+I207+I208+I209+I210+I212+I218+I219+I220+I225+I228+I229+I233+I235+I237+I238+I249+I251+I253+I299+I317+I328+I329+I331+I332+I334+I336+I337+I341+I342+I343+I344+I354+I355+I356+I366+I369+I370+I371+I372+I373+I374+I375+I376+I377+I378+I380+I382+I383+I384+I385+I386+I423+I426+I447+I448+I450+I453+I454+I455+I456+I457+I458+I461+I473+I480+I524+I526+I532+I533+I534+I537+I541+I551</f>
        <v>0</v>
      </c>
      <c r="F579" s="1180">
        <f>АКМ!E61+АЛМ!E73+ТРК!E62</f>
        <v>1733</v>
      </c>
      <c r="G579" s="1180">
        <f>АКМ!F61+АКТ!F86+ВКО!F125+ЖМБ!F52+ЗКО!F55+КРГ!F86+КСТ!F35+ПВЛ!F40+СКО!G70+ТРК!F62</f>
        <v>9010</v>
      </c>
      <c r="J579" s="1063"/>
      <c r="K579" s="1063"/>
    </row>
    <row r="580" spans="1:11" s="960" customFormat="1" ht="15.75">
      <c r="A580" s="1260">
        <v>3</v>
      </c>
      <c r="B580" s="1259" t="s">
        <v>93</v>
      </c>
      <c r="C580" s="1180">
        <f>АКМ!C62+АКТ!C88+АЛМ!C75+ВКО!C124+ЖМБ!C51+ЗКО!C57+КРГ!C88+ПВЛ!C41+ТРК!C60</f>
        <v>8026</v>
      </c>
      <c r="D580" s="1180">
        <f>H81+H247+H260+H304</f>
        <v>18</v>
      </c>
      <c r="E580" s="1180"/>
      <c r="F580" s="1180">
        <f>АЛМ!E75+ТРК!E60</f>
        <v>679</v>
      </c>
      <c r="G580" s="1180">
        <f>АКМ!F62+АКТ!F88+АЛМ!F75+ВКО!F124+ЖМБ!F51+ЗКО!F57+КРГ!F88+ПВЛ!F41+ТРК!F60</f>
        <v>7329</v>
      </c>
      <c r="H580" s="1063"/>
      <c r="J580" s="1063"/>
      <c r="K580" s="1063"/>
    </row>
    <row r="581" spans="1:11" s="960" customFormat="1" ht="15.75">
      <c r="A581" s="1260">
        <v>4</v>
      </c>
      <c r="B581" s="1259" t="s">
        <v>129</v>
      </c>
      <c r="C581" s="1261">
        <f>АЛМ!C74+АТР!C21+ВКО!C126+ЖМБ!C50+КЗО!C31+ТРК!C64+АКТ!C90</f>
        <v>7644</v>
      </c>
      <c r="D581" s="1261">
        <f>ТРК!D64</f>
        <v>3</v>
      </c>
      <c r="E581" s="1261"/>
      <c r="F581" s="1261">
        <f>АЛМ!E74+КЗО!E31+ТРК!E64</f>
        <v>2308</v>
      </c>
      <c r="G581" s="1261">
        <f>АТР!F21+ВКО!F126+ЖМБ!F50+КЗО!F31+ТРК!F64+АКТ!F90</f>
        <v>5333</v>
      </c>
      <c r="J581" s="1063"/>
      <c r="K581" s="1063"/>
    </row>
    <row r="582" spans="1:11" s="960" customFormat="1" ht="15.75">
      <c r="A582" s="1007">
        <v>5</v>
      </c>
      <c r="B582" s="1262" t="s">
        <v>619</v>
      </c>
      <c r="C582" s="1263">
        <f>АКТ!C89</f>
        <v>260</v>
      </c>
      <c r="D582" s="1263"/>
      <c r="E582" s="1263"/>
      <c r="F582" s="1263"/>
      <c r="G582" s="1263">
        <f>АКТ!F89</f>
        <v>260</v>
      </c>
      <c r="J582" s="1063"/>
      <c r="K582" s="1063"/>
    </row>
    <row r="583" spans="1:11" s="960" customFormat="1" ht="16.5" thickBot="1">
      <c r="A583" s="1007">
        <v>6</v>
      </c>
      <c r="B583" s="1262" t="s">
        <v>704</v>
      </c>
      <c r="C583" s="1263">
        <v>22</v>
      </c>
      <c r="D583" s="1263"/>
      <c r="E583" s="1263"/>
      <c r="F583" s="1263">
        <v>22</v>
      </c>
      <c r="G583" s="1263"/>
      <c r="J583" s="1063"/>
      <c r="K583" s="1063"/>
    </row>
    <row r="584" spans="1:9" s="960" customFormat="1" ht="16.5" thickBot="1">
      <c r="A584" s="1264" t="s">
        <v>37</v>
      </c>
      <c r="B584" s="1265"/>
      <c r="C584" s="1266">
        <f>SUM(C578:C583)</f>
        <v>39306</v>
      </c>
      <c r="D584" s="1266">
        <f>SUM(D578:D582)</f>
        <v>132</v>
      </c>
      <c r="E584" s="1266"/>
      <c r="F584" s="1266">
        <f>SUM(F578:F583)</f>
        <v>8707</v>
      </c>
      <c r="G584" s="1266">
        <f>SUM(G578:G582)</f>
        <v>30467</v>
      </c>
      <c r="I584" s="1063"/>
    </row>
    <row r="585" spans="1:13" s="960" customFormat="1" ht="16.5" thickBot="1">
      <c r="A585" s="1231" t="s">
        <v>34</v>
      </c>
      <c r="B585" s="1232"/>
      <c r="C585" s="1266">
        <f>C574+C577+C584</f>
        <v>52895</v>
      </c>
      <c r="D585" s="1266">
        <f>D574+D577+D584</f>
        <v>134</v>
      </c>
      <c r="E585" s="1266">
        <f>E574+E577+E584</f>
        <v>0</v>
      </c>
      <c r="F585" s="1266">
        <f>F574+F577+F584</f>
        <v>14362</v>
      </c>
      <c r="G585" s="1266">
        <f>G574+G577+G584</f>
        <v>38399</v>
      </c>
      <c r="H585" s="1267"/>
      <c r="I585" s="1268"/>
      <c r="J585" s="1268"/>
      <c r="K585" s="1268"/>
      <c r="L585" s="1268"/>
      <c r="M585" s="1268"/>
    </row>
    <row r="586" spans="3:6" s="960" customFormat="1" ht="19.5" customHeight="1">
      <c r="C586" s="1063"/>
      <c r="D586" s="1063"/>
      <c r="E586" s="1269"/>
      <c r="F586" s="1063"/>
    </row>
    <row r="587" s="1270" customFormat="1" ht="15.75" customHeight="1">
      <c r="A587" s="1270" t="s">
        <v>1159</v>
      </c>
    </row>
    <row r="588" s="1270" customFormat="1" ht="15.75" customHeight="1"/>
    <row r="589" spans="1:12" s="960" customFormat="1" ht="19.5" customHeight="1">
      <c r="A589" s="1271" t="s">
        <v>26</v>
      </c>
      <c r="B589" s="1271"/>
      <c r="C589" s="1271"/>
      <c r="D589" s="1271"/>
      <c r="F589" s="1272"/>
      <c r="G589" s="1272"/>
      <c r="H589" s="1273"/>
      <c r="I589" s="1273"/>
      <c r="J589" s="1273"/>
      <c r="K589" s="1273"/>
      <c r="L589" s="1273"/>
    </row>
    <row r="590" spans="6:12" s="960" customFormat="1" ht="19.5" customHeight="1" thickBot="1">
      <c r="F590" s="1272"/>
      <c r="G590" s="1272"/>
      <c r="H590" s="1274"/>
      <c r="I590" s="1274"/>
      <c r="J590" s="1273"/>
      <c r="K590" s="1273"/>
      <c r="L590" s="1273"/>
    </row>
    <row r="591" spans="1:12" s="960" customFormat="1" ht="19.5" customHeight="1">
      <c r="A591" s="1275" t="s">
        <v>1</v>
      </c>
      <c r="B591" s="1276" t="s">
        <v>1008</v>
      </c>
      <c r="C591" s="1276" t="s">
        <v>467</v>
      </c>
      <c r="D591" s="1276" t="s">
        <v>468</v>
      </c>
      <c r="E591" s="1277"/>
      <c r="F591" s="1272"/>
      <c r="G591" s="1272"/>
      <c r="H591" s="1274"/>
      <c r="I591" s="1274"/>
      <c r="J591" s="1278"/>
      <c r="K591" s="1278"/>
      <c r="L591" s="1278"/>
    </row>
    <row r="592" spans="1:12" s="960" customFormat="1" ht="16.5" thickBot="1">
      <c r="A592" s="1279"/>
      <c r="B592" s="1280"/>
      <c r="C592" s="1280"/>
      <c r="D592" s="1280"/>
      <c r="F592" s="1281"/>
      <c r="G592" s="1083"/>
      <c r="H592" s="1281"/>
      <c r="I592" s="1281"/>
      <c r="J592" s="1281"/>
      <c r="K592" s="1281"/>
      <c r="L592" s="1281"/>
    </row>
    <row r="593" spans="1:6" s="960" customFormat="1" ht="15.75">
      <c r="A593" s="1282">
        <v>1</v>
      </c>
      <c r="B593" s="1283" t="s">
        <v>67</v>
      </c>
      <c r="C593" s="1284">
        <f>АКМ!C70+АКТ!C100+АЛМ!C85+АТР!C29+ВКО!C133+ЖМБ!C61+ЗКО!C65+КРГ!C96+КСТ!C45+КЗО!C43+ПВЛ!C52+СКО!C88+ТРК!C71</f>
        <v>26661</v>
      </c>
      <c r="D593" s="1285">
        <f>C593/C608*100</f>
        <v>50.4036298326874</v>
      </c>
      <c r="F593" s="1281"/>
    </row>
    <row r="594" spans="1:6" s="960" customFormat="1" ht="15.75">
      <c r="A594" s="1286">
        <v>2</v>
      </c>
      <c r="B594" s="1287" t="s">
        <v>264</v>
      </c>
      <c r="C594" s="1288">
        <f>АКМ!C71+АКТ!C99+АЛМ!C84</f>
        <v>9146</v>
      </c>
      <c r="D594" s="1289">
        <f>C594/C608*100</f>
        <v>17.29085924945647</v>
      </c>
      <c r="F594" s="1281"/>
    </row>
    <row r="595" spans="1:6" s="960" customFormat="1" ht="15.75">
      <c r="A595" s="1286">
        <v>3</v>
      </c>
      <c r="B595" s="1290" t="s">
        <v>92</v>
      </c>
      <c r="C595" s="1291">
        <f>АКМ!C72+АКТ!C105+АЛМ!C87+ЖМБ!C62+ЗКО!C70+КРГ!C97+КСТ!C44+КЗО!C44+ПВЛ!C51+СКО!C82+ТРК!C73</f>
        <v>5042</v>
      </c>
      <c r="D595" s="1292">
        <f>C595/C608*100</f>
        <v>9.5320918801399</v>
      </c>
      <c r="E595" s="1063"/>
      <c r="F595" s="1293"/>
    </row>
    <row r="596" spans="1:6" s="960" customFormat="1" ht="15.75">
      <c r="A596" s="1286">
        <v>4</v>
      </c>
      <c r="B596" s="1290" t="s">
        <v>366</v>
      </c>
      <c r="C596" s="1291">
        <f>АКТ!C101+АЛМ!C83</f>
        <v>3799</v>
      </c>
      <c r="D596" s="1292">
        <f>C596/C608*100</f>
        <v>7.182153322620286</v>
      </c>
      <c r="F596" s="1281"/>
    </row>
    <row r="597" spans="1:6" s="960" customFormat="1" ht="15.75">
      <c r="A597" s="1286">
        <v>5</v>
      </c>
      <c r="B597" s="1290" t="s">
        <v>176</v>
      </c>
      <c r="C597" s="1291">
        <f>АЛМ!C86</f>
        <v>1267</v>
      </c>
      <c r="D597" s="1292">
        <f>C597/C608*100</f>
        <v>2.395311466112109</v>
      </c>
      <c r="F597" s="1281"/>
    </row>
    <row r="598" spans="1:6" s="960" customFormat="1" ht="15.75">
      <c r="A598" s="1286">
        <v>6</v>
      </c>
      <c r="B598" s="1290" t="s">
        <v>298</v>
      </c>
      <c r="C598" s="1291">
        <f>ЖМБ!C63+КСТ!C46+СКО!C83+АЛМ!C88</f>
        <v>1697</v>
      </c>
      <c r="D598" s="1292">
        <f>C598/C608*100</f>
        <v>3.20824274506097</v>
      </c>
      <c r="F598" s="1281"/>
    </row>
    <row r="599" spans="1:6" s="960" customFormat="1" ht="15.75">
      <c r="A599" s="1286">
        <v>7</v>
      </c>
      <c r="B599" s="1290" t="s">
        <v>163</v>
      </c>
      <c r="C599" s="1291">
        <f>АКТ!C103+ЗКО!C66+ТРК!C72</f>
        <v>821</v>
      </c>
      <c r="D599" s="1292">
        <f>C599/C608*100</f>
        <v>1.5521315814349184</v>
      </c>
      <c r="F599" s="1281"/>
    </row>
    <row r="600" spans="1:6" s="960" customFormat="1" ht="15.75">
      <c r="A600" s="1286">
        <v>8</v>
      </c>
      <c r="B600" s="1290" t="s">
        <v>304</v>
      </c>
      <c r="C600" s="1291">
        <f>ЖМБ!C64+КЗО!C45+СКО!C84</f>
        <v>1289</v>
      </c>
      <c r="D600" s="1292">
        <f>C600/C608*100</f>
        <v>2.4369032989885624</v>
      </c>
      <c r="F600" s="1281"/>
    </row>
    <row r="601" spans="1:6" s="960" customFormat="1" ht="15.75">
      <c r="A601" s="1286">
        <v>9</v>
      </c>
      <c r="B601" s="1290" t="s">
        <v>260</v>
      </c>
      <c r="C601" s="1291">
        <f>АКМ!C74+АКТ!C102+АЛМ!C89</f>
        <v>461</v>
      </c>
      <c r="D601" s="1292">
        <f>C601/C608*100</f>
        <v>0.8715379525474998</v>
      </c>
      <c r="F601" s="1281"/>
    </row>
    <row r="602" spans="1:6" s="960" customFormat="1" ht="15.75">
      <c r="A602" s="1286">
        <v>10</v>
      </c>
      <c r="B602" s="1290" t="s">
        <v>618</v>
      </c>
      <c r="C602" s="1291">
        <f>АКТ!C104+ЗКО!C67+КСТ!C48+СКО!C85</f>
        <v>1068</v>
      </c>
      <c r="D602" s="1292">
        <f>C602/C608*100</f>
        <v>2.019094432366008</v>
      </c>
      <c r="F602" s="1281"/>
    </row>
    <row r="603" spans="1:6" s="960" customFormat="1" ht="15.75">
      <c r="A603" s="1286">
        <v>11</v>
      </c>
      <c r="B603" s="1290" t="s">
        <v>452</v>
      </c>
      <c r="C603" s="1291">
        <f>АКМ!C73+СКО!C87+ТРК!C74</f>
        <v>826</v>
      </c>
      <c r="D603" s="1292">
        <f>C603/C608*100</f>
        <v>1.5615842707250214</v>
      </c>
      <c r="F603" s="1281"/>
    </row>
    <row r="604" spans="1:6" s="960" customFormat="1" ht="15.75">
      <c r="A604" s="1286">
        <v>12</v>
      </c>
      <c r="B604" s="1290" t="s">
        <v>640</v>
      </c>
      <c r="C604" s="1291">
        <v>165</v>
      </c>
      <c r="D604" s="1292">
        <f>C604/C608*100</f>
        <v>0.31193874657340015</v>
      </c>
      <c r="F604" s="1281"/>
    </row>
    <row r="605" spans="1:6" s="960" customFormat="1" ht="15.75">
      <c r="A605" s="1286">
        <v>13</v>
      </c>
      <c r="B605" s="1290" t="s">
        <v>442</v>
      </c>
      <c r="C605" s="1291">
        <f>СКО!C86</f>
        <v>143</v>
      </c>
      <c r="D605" s="1292">
        <f>C605/C608*100</f>
        <v>0.2703469136969468</v>
      </c>
      <c r="F605" s="1281"/>
    </row>
    <row r="606" spans="1:6" s="960" customFormat="1" ht="15.75">
      <c r="A606" s="1286">
        <v>14</v>
      </c>
      <c r="B606" s="1294" t="s">
        <v>446</v>
      </c>
      <c r="C606" s="1295">
        <f>ЗКО!C68+КСТ!C47</f>
        <v>145</v>
      </c>
      <c r="D606" s="1296">
        <f>C606/C608*100</f>
        <v>0.274127989412988</v>
      </c>
      <c r="F606" s="1281"/>
    </row>
    <row r="607" spans="1:6" s="960" customFormat="1" ht="16.5" thickBot="1">
      <c r="A607" s="1297">
        <v>15</v>
      </c>
      <c r="B607" s="1298" t="s">
        <v>881</v>
      </c>
      <c r="C607" s="1293">
        <f>ЗКО!C69+АКМ!C75</f>
        <v>365</v>
      </c>
      <c r="D607" s="1299">
        <f>C607/C608*100</f>
        <v>0.6900463181775216</v>
      </c>
      <c r="F607" s="1281"/>
    </row>
    <row r="608" spans="1:12" s="960" customFormat="1" ht="19.5" customHeight="1" thickBot="1">
      <c r="A608" s="1300" t="s">
        <v>30</v>
      </c>
      <c r="B608" s="1301"/>
      <c r="C608" s="1266">
        <f>SUM(C593:C607)</f>
        <v>52895</v>
      </c>
      <c r="D608" s="1302">
        <v>100</v>
      </c>
      <c r="F608" s="1281"/>
      <c r="G608" s="1083"/>
      <c r="H608" s="1281"/>
      <c r="I608" s="1281"/>
      <c r="J608" s="1281"/>
      <c r="K608" s="1281"/>
      <c r="L608" s="1281"/>
    </row>
    <row r="609" spans="1:13" ht="19.5" customHeight="1">
      <c r="A609" s="65"/>
      <c r="B609" s="415"/>
      <c r="C609" s="435"/>
      <c r="D609" s="562"/>
      <c r="E609" s="64"/>
      <c r="F609" s="415"/>
      <c r="G609" s="414"/>
      <c r="H609" s="415"/>
      <c r="I609" s="415"/>
      <c r="J609" s="415"/>
      <c r="K609" s="415"/>
      <c r="L609" s="415"/>
      <c r="M609" s="64"/>
    </row>
    <row r="610" ht="19.5" customHeight="1"/>
  </sheetData>
  <sheetProtection/>
  <mergeCells count="266">
    <mergeCell ref="A154:A155"/>
    <mergeCell ref="B154:B155"/>
    <mergeCell ref="C154:C155"/>
    <mergeCell ref="C338:C340"/>
    <mergeCell ref="A332:A333"/>
    <mergeCell ref="B332:B333"/>
    <mergeCell ref="B167:B168"/>
    <mergeCell ref="C167:C168"/>
    <mergeCell ref="A167:A168"/>
    <mergeCell ref="A305:A307"/>
    <mergeCell ref="C514:C515"/>
    <mergeCell ref="B494:B495"/>
    <mergeCell ref="C494:C495"/>
    <mergeCell ref="C305:C307"/>
    <mergeCell ref="A490:A491"/>
    <mergeCell ref="B490:B491"/>
    <mergeCell ref="C490:C491"/>
    <mergeCell ref="A494:A495"/>
    <mergeCell ref="C393:C394"/>
    <mergeCell ref="C463:C464"/>
    <mergeCell ref="B555:B556"/>
    <mergeCell ref="C555:C556"/>
    <mergeCell ref="A156:A157"/>
    <mergeCell ref="B156:B157"/>
    <mergeCell ref="C156:C157"/>
    <mergeCell ref="D156:D157"/>
    <mergeCell ref="A516:A518"/>
    <mergeCell ref="B516:B518"/>
    <mergeCell ref="C516:C518"/>
    <mergeCell ref="A485:A486"/>
    <mergeCell ref="B508:B509"/>
    <mergeCell ref="C508:C509"/>
    <mergeCell ref="A508:A509"/>
    <mergeCell ref="C411:C412"/>
    <mergeCell ref="A519:A520"/>
    <mergeCell ref="A445:F445"/>
    <mergeCell ref="B519:B520"/>
    <mergeCell ref="C519:C520"/>
    <mergeCell ref="A514:A515"/>
    <mergeCell ref="B514:B515"/>
    <mergeCell ref="B14:B17"/>
    <mergeCell ref="C14:C17"/>
    <mergeCell ref="A14:A17"/>
    <mergeCell ref="A245:A247"/>
    <mergeCell ref="B245:B247"/>
    <mergeCell ref="A38:A43"/>
    <mergeCell ref="B185:B186"/>
    <mergeCell ref="C178:C179"/>
    <mergeCell ref="C142:C146"/>
    <mergeCell ref="A121:A123"/>
    <mergeCell ref="A119:F119"/>
    <mergeCell ref="C100:C101"/>
    <mergeCell ref="D14:D17"/>
    <mergeCell ref="D44:D45"/>
    <mergeCell ref="C336:C337"/>
    <mergeCell ref="B203:B204"/>
    <mergeCell ref="A187:A188"/>
    <mergeCell ref="A203:A204"/>
    <mergeCell ref="A102:A103"/>
    <mergeCell ref="A183:A184"/>
    <mergeCell ref="D134:D136"/>
    <mergeCell ref="B134:B136"/>
    <mergeCell ref="A338:A340"/>
    <mergeCell ref="B121:B123"/>
    <mergeCell ref="B338:B340"/>
    <mergeCell ref="C134:C136"/>
    <mergeCell ref="C121:C123"/>
    <mergeCell ref="A151:A152"/>
    <mergeCell ref="B151:B152"/>
    <mergeCell ref="D124:D125"/>
    <mergeCell ref="A100:A101"/>
    <mergeCell ref="B44:B45"/>
    <mergeCell ref="A51:F51"/>
    <mergeCell ref="C44:C45"/>
    <mergeCell ref="D100:D101"/>
    <mergeCell ref="B100:B101"/>
    <mergeCell ref="A52:M52"/>
    <mergeCell ref="A56:A57"/>
    <mergeCell ref="B98:B99"/>
    <mergeCell ref="C98:C99"/>
    <mergeCell ref="B102:B103"/>
    <mergeCell ref="A608:B608"/>
    <mergeCell ref="A574:B574"/>
    <mergeCell ref="A577:B577"/>
    <mergeCell ref="A584:B584"/>
    <mergeCell ref="A585:B585"/>
    <mergeCell ref="A566:F566"/>
    <mergeCell ref="A589:D589"/>
    <mergeCell ref="C569:C570"/>
    <mergeCell ref="C568:G568"/>
    <mergeCell ref="A568:A570"/>
    <mergeCell ref="A591:A592"/>
    <mergeCell ref="C591:C592"/>
    <mergeCell ref="A587:IV588"/>
    <mergeCell ref="B591:B592"/>
    <mergeCell ref="D591:D592"/>
    <mergeCell ref="B568:B570"/>
    <mergeCell ref="D569:G569"/>
    <mergeCell ref="A565:M565"/>
    <mergeCell ref="A431:F431"/>
    <mergeCell ref="A446:M446"/>
    <mergeCell ref="A469:F469"/>
    <mergeCell ref="A521:F521"/>
    <mergeCell ref="B485:B486"/>
    <mergeCell ref="C485:C486"/>
    <mergeCell ref="A564:M564"/>
    <mergeCell ref="B551:B552"/>
    <mergeCell ref="A551:A552"/>
    <mergeCell ref="A98:A99"/>
    <mergeCell ref="A10:M10"/>
    <mergeCell ref="A6:A9"/>
    <mergeCell ref="J8:J9"/>
    <mergeCell ref="F7:F9"/>
    <mergeCell ref="M6:M9"/>
    <mergeCell ref="B38:B43"/>
    <mergeCell ref="D6:D9"/>
    <mergeCell ref="I8:I9"/>
    <mergeCell ref="C7:C9"/>
    <mergeCell ref="K8:K9"/>
    <mergeCell ref="E7:E9"/>
    <mergeCell ref="E6:F6"/>
    <mergeCell ref="G7:G9"/>
    <mergeCell ref="A1:M1"/>
    <mergeCell ref="A3:M3"/>
    <mergeCell ref="A4:M4"/>
    <mergeCell ref="B6:C6"/>
    <mergeCell ref="H8:H9"/>
    <mergeCell ref="B7:B9"/>
    <mergeCell ref="B19:B24"/>
    <mergeCell ref="D94:D95"/>
    <mergeCell ref="B35:B36"/>
    <mergeCell ref="B94:B95"/>
    <mergeCell ref="C19:C24"/>
    <mergeCell ref="C92:C93"/>
    <mergeCell ref="D56:D57"/>
    <mergeCell ref="C94:C95"/>
    <mergeCell ref="L6:L9"/>
    <mergeCell ref="G6:K6"/>
    <mergeCell ref="A92:A93"/>
    <mergeCell ref="B92:B93"/>
    <mergeCell ref="D121:D123"/>
    <mergeCell ref="C38:C42"/>
    <mergeCell ref="A35:A36"/>
    <mergeCell ref="H7:K7"/>
    <mergeCell ref="A19:A24"/>
    <mergeCell ref="B116:B117"/>
    <mergeCell ref="C151:C152"/>
    <mergeCell ref="D151:D152"/>
    <mergeCell ref="A124:A129"/>
    <mergeCell ref="A216:A217"/>
    <mergeCell ref="B196:B197"/>
    <mergeCell ref="B282:B292"/>
    <mergeCell ref="B205:B206"/>
    <mergeCell ref="A205:A206"/>
    <mergeCell ref="A171:F171"/>
    <mergeCell ref="D176:D177"/>
    <mergeCell ref="A172:M172"/>
    <mergeCell ref="C183:C184"/>
    <mergeCell ref="B178:B179"/>
    <mergeCell ref="D336:D337"/>
    <mergeCell ref="A280:F280"/>
    <mergeCell ref="A281:M281"/>
    <mergeCell ref="A282:A292"/>
    <mergeCell ref="A336:A337"/>
    <mergeCell ref="C282:C292"/>
    <mergeCell ref="C314:C315"/>
    <mergeCell ref="A313:M313"/>
    <mergeCell ref="D282:D284"/>
    <mergeCell ref="B305:B307"/>
    <mergeCell ref="D474:D479"/>
    <mergeCell ref="A483:A484"/>
    <mergeCell ref="A351:F351"/>
    <mergeCell ref="A417:F417"/>
    <mergeCell ref="A432:M432"/>
    <mergeCell ref="A481:A482"/>
    <mergeCell ref="B481:B482"/>
    <mergeCell ref="C474:C479"/>
    <mergeCell ref="A474:A479"/>
    <mergeCell ref="D508:D509"/>
    <mergeCell ref="B563:F563"/>
    <mergeCell ref="A522:M522"/>
    <mergeCell ref="A562:F562"/>
    <mergeCell ref="A511:A513"/>
    <mergeCell ref="B511:B513"/>
    <mergeCell ref="A555:A556"/>
    <mergeCell ref="C551:C552"/>
    <mergeCell ref="B474:B479"/>
    <mergeCell ref="B483:B484"/>
    <mergeCell ref="C483:C484"/>
    <mergeCell ref="D485:D486"/>
    <mergeCell ref="C193:C194"/>
    <mergeCell ref="D411:D412"/>
    <mergeCell ref="D483:D484"/>
    <mergeCell ref="C395:C396"/>
    <mergeCell ref="D395:D396"/>
    <mergeCell ref="C481:C482"/>
    <mergeCell ref="E397:E398"/>
    <mergeCell ref="B187:B188"/>
    <mergeCell ref="B193:B194"/>
    <mergeCell ref="D393:D394"/>
    <mergeCell ref="B336:B337"/>
    <mergeCell ref="A352:M352"/>
    <mergeCell ref="A250:A251"/>
    <mergeCell ref="B250:B251"/>
    <mergeCell ref="B216:B217"/>
    <mergeCell ref="B395:B396"/>
    <mergeCell ref="B314:B315"/>
    <mergeCell ref="A418:M418"/>
    <mergeCell ref="A470:M470"/>
    <mergeCell ref="B393:B394"/>
    <mergeCell ref="C397:C398"/>
    <mergeCell ref="A314:A315"/>
    <mergeCell ref="A405:A406"/>
    <mergeCell ref="F397:F398"/>
    <mergeCell ref="B405:B406"/>
    <mergeCell ref="C405:C406"/>
    <mergeCell ref="D183:D184"/>
    <mergeCell ref="A176:A177"/>
    <mergeCell ref="A175:M175"/>
    <mergeCell ref="A94:A95"/>
    <mergeCell ref="B124:B129"/>
    <mergeCell ref="A130:A131"/>
    <mergeCell ref="D130:D131"/>
    <mergeCell ref="A142:A146"/>
    <mergeCell ref="A174:F174"/>
    <mergeCell ref="D142:D146"/>
    <mergeCell ref="C56:C57"/>
    <mergeCell ref="B130:B131"/>
    <mergeCell ref="A193:A194"/>
    <mergeCell ref="A185:A186"/>
    <mergeCell ref="B183:B184"/>
    <mergeCell ref="A178:A179"/>
    <mergeCell ref="A134:A136"/>
    <mergeCell ref="C176:C177"/>
    <mergeCell ref="C185:C186"/>
    <mergeCell ref="C187:C188"/>
    <mergeCell ref="A463:A464"/>
    <mergeCell ref="B463:B464"/>
    <mergeCell ref="A397:A398"/>
    <mergeCell ref="B411:B412"/>
    <mergeCell ref="D405:D406"/>
    <mergeCell ref="D32:D33"/>
    <mergeCell ref="C35:C36"/>
    <mergeCell ref="D92:D93"/>
    <mergeCell ref="A44:A45"/>
    <mergeCell ref="B56:B57"/>
    <mergeCell ref="A120:M120"/>
    <mergeCell ref="C124:C129"/>
    <mergeCell ref="M98:M99"/>
    <mergeCell ref="A411:A412"/>
    <mergeCell ref="B397:B398"/>
    <mergeCell ref="A395:A396"/>
    <mergeCell ref="A393:A394"/>
    <mergeCell ref="A196:A197"/>
    <mergeCell ref="B176:B177"/>
    <mergeCell ref="B142:B146"/>
    <mergeCell ref="C116:C117"/>
    <mergeCell ref="D116:D117"/>
    <mergeCell ref="A116:A117"/>
    <mergeCell ref="C130:C131"/>
    <mergeCell ref="A32:A33"/>
    <mergeCell ref="B32:B33"/>
    <mergeCell ref="C32:C33"/>
    <mergeCell ref="A82:A87"/>
    <mergeCell ref="B82:B87"/>
    <mergeCell ref="C82:C8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4" r:id="rId1"/>
  <rowBreaks count="3" manualBreakCount="3">
    <brk id="463" max="12" man="1"/>
    <brk id="521" max="12" man="1"/>
    <brk id="567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view="pageBreakPreview" zoomScaleNormal="80" zoomScaleSheetLayoutView="100" zoomScalePageLayoutView="0" workbookViewId="0" topLeftCell="A40">
      <selection activeCell="H51" sqref="H51"/>
    </sheetView>
  </sheetViews>
  <sheetFormatPr defaultColWidth="9.140625" defaultRowHeight="15"/>
  <cols>
    <col min="1" max="1" width="4.00390625" style="0" customWidth="1"/>
    <col min="2" max="2" width="27.00390625" style="0" customWidth="1"/>
    <col min="3" max="3" width="20.140625" style="0" customWidth="1"/>
    <col min="4" max="4" width="18.8515625" style="0" customWidth="1"/>
    <col min="5" max="5" width="15.140625" style="0" customWidth="1"/>
    <col min="6" max="6" width="14.00390625" style="0" customWidth="1"/>
    <col min="7" max="7" width="12.8515625" style="0" customWidth="1"/>
    <col min="8" max="8" width="10.140625" style="0" customWidth="1"/>
    <col min="9" max="9" width="10.57421875" style="0" customWidth="1"/>
    <col min="10" max="10" width="7.7109375" style="0" customWidth="1"/>
    <col min="11" max="11" width="15.140625" style="0" customWidth="1"/>
    <col min="12" max="12" width="24.7109375" style="0" customWidth="1"/>
  </cols>
  <sheetData>
    <row r="1" spans="1:12" ht="17.25" customHeight="1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15.75" hidden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1139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4.25" customHeight="1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</row>
    <row r="5" spans="1:12" ht="16.5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15.7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ht="13.5" customHeight="1">
      <c r="A8" s="930" t="s">
        <v>35</v>
      </c>
      <c r="B8" s="931"/>
      <c r="C8" s="931"/>
      <c r="D8" s="931"/>
      <c r="E8" s="931"/>
      <c r="F8" s="931"/>
      <c r="G8" s="931"/>
      <c r="H8" s="931"/>
      <c r="I8" s="931"/>
      <c r="J8" s="931"/>
      <c r="K8" s="931"/>
      <c r="L8" s="409"/>
    </row>
    <row r="9" spans="1:12" s="137" customFormat="1" ht="13.5" customHeight="1">
      <c r="A9" s="166">
        <v>1</v>
      </c>
      <c r="B9" s="571" t="s">
        <v>115</v>
      </c>
      <c r="C9" s="571" t="s">
        <v>116</v>
      </c>
      <c r="D9" s="571" t="s">
        <v>117</v>
      </c>
      <c r="E9" s="166" t="s">
        <v>113</v>
      </c>
      <c r="F9" s="192">
        <v>43511</v>
      </c>
      <c r="G9" s="758">
        <v>100</v>
      </c>
      <c r="H9" s="135"/>
      <c r="I9" s="135"/>
      <c r="J9" s="135">
        <v>100</v>
      </c>
      <c r="K9" s="135" t="s">
        <v>67</v>
      </c>
      <c r="L9" s="135" t="s">
        <v>425</v>
      </c>
    </row>
    <row r="10" spans="1:12" s="137" customFormat="1" ht="15.75" customHeight="1">
      <c r="A10" s="166">
        <v>2</v>
      </c>
      <c r="B10" s="753" t="s">
        <v>231</v>
      </c>
      <c r="C10" s="753" t="s">
        <v>232</v>
      </c>
      <c r="D10" s="410" t="s">
        <v>83</v>
      </c>
      <c r="E10" s="192">
        <v>43489</v>
      </c>
      <c r="F10" s="192">
        <v>43527</v>
      </c>
      <c r="G10" s="754">
        <v>80</v>
      </c>
      <c r="H10" s="135"/>
      <c r="I10" s="135"/>
      <c r="J10" s="754">
        <v>80</v>
      </c>
      <c r="K10" s="166" t="s">
        <v>92</v>
      </c>
      <c r="L10" s="166" t="s">
        <v>74</v>
      </c>
    </row>
    <row r="11" spans="1:13" s="137" customFormat="1" ht="15.75" customHeight="1">
      <c r="A11" s="757">
        <v>3</v>
      </c>
      <c r="B11" s="752" t="s">
        <v>233</v>
      </c>
      <c r="C11" s="752" t="s">
        <v>232</v>
      </c>
      <c r="D11" s="411" t="s">
        <v>83</v>
      </c>
      <c r="E11" s="764">
        <v>43490</v>
      </c>
      <c r="F11" s="192">
        <v>43527</v>
      </c>
      <c r="G11" s="754">
        <v>60</v>
      </c>
      <c r="H11" s="135"/>
      <c r="I11" s="135"/>
      <c r="J11" s="754">
        <v>60</v>
      </c>
      <c r="K11" s="357" t="s">
        <v>92</v>
      </c>
      <c r="L11" s="166" t="s">
        <v>74</v>
      </c>
      <c r="M11" s="30"/>
    </row>
    <row r="12" spans="1:13" s="214" customFormat="1" ht="15.75" customHeight="1">
      <c r="A12" s="757">
        <v>4</v>
      </c>
      <c r="B12" s="752" t="s">
        <v>415</v>
      </c>
      <c r="C12" s="752" t="s">
        <v>416</v>
      </c>
      <c r="D12" s="755" t="s">
        <v>83</v>
      </c>
      <c r="E12" s="764" t="s">
        <v>364</v>
      </c>
      <c r="F12" s="192">
        <v>43623</v>
      </c>
      <c r="G12" s="751">
        <v>25</v>
      </c>
      <c r="H12" s="759"/>
      <c r="I12" s="759"/>
      <c r="J12" s="751">
        <v>25</v>
      </c>
      <c r="K12" s="279" t="s">
        <v>92</v>
      </c>
      <c r="L12" s="401" t="s">
        <v>424</v>
      </c>
      <c r="M12" s="306"/>
    </row>
    <row r="13" spans="1:12" s="214" customFormat="1" ht="15.75" customHeight="1">
      <c r="A13" s="757">
        <v>5</v>
      </c>
      <c r="B13" s="752" t="s">
        <v>443</v>
      </c>
      <c r="C13" s="752" t="s">
        <v>444</v>
      </c>
      <c r="D13" s="756" t="s">
        <v>66</v>
      </c>
      <c r="E13" s="764" t="s">
        <v>445</v>
      </c>
      <c r="F13" s="764">
        <v>43629</v>
      </c>
      <c r="G13" s="750">
        <v>79</v>
      </c>
      <c r="H13" s="758"/>
      <c r="I13" s="758"/>
      <c r="J13" s="750">
        <v>79</v>
      </c>
      <c r="K13" s="757" t="s">
        <v>446</v>
      </c>
      <c r="L13" s="757" t="s">
        <v>456</v>
      </c>
    </row>
    <row r="14" spans="1:12" s="287" customFormat="1" ht="15.75" customHeight="1">
      <c r="A14" s="757">
        <v>6</v>
      </c>
      <c r="B14" s="752" t="s">
        <v>639</v>
      </c>
      <c r="C14" s="752" t="s">
        <v>444</v>
      </c>
      <c r="D14" s="514" t="s">
        <v>117</v>
      </c>
      <c r="E14" s="764" t="s">
        <v>634</v>
      </c>
      <c r="F14" s="192">
        <v>43700</v>
      </c>
      <c r="G14" s="750">
        <v>75</v>
      </c>
      <c r="H14" s="758"/>
      <c r="I14" s="758"/>
      <c r="J14" s="750">
        <v>75</v>
      </c>
      <c r="K14" s="757" t="s">
        <v>640</v>
      </c>
      <c r="L14" s="757" t="s">
        <v>413</v>
      </c>
    </row>
    <row r="15" spans="1:12" s="287" customFormat="1" ht="15.75" customHeight="1">
      <c r="A15" s="754">
        <v>7</v>
      </c>
      <c r="B15" s="571" t="s">
        <v>674</v>
      </c>
      <c r="C15" s="753" t="s">
        <v>675</v>
      </c>
      <c r="D15" s="755" t="s">
        <v>83</v>
      </c>
      <c r="E15" s="192">
        <v>43679</v>
      </c>
      <c r="F15" s="192">
        <v>43712</v>
      </c>
      <c r="G15" s="559">
        <v>100</v>
      </c>
      <c r="H15" s="754"/>
      <c r="I15" s="754"/>
      <c r="J15" s="754">
        <v>100</v>
      </c>
      <c r="K15" s="166" t="s">
        <v>298</v>
      </c>
      <c r="L15" s="166" t="s">
        <v>74</v>
      </c>
    </row>
    <row r="16" spans="1:12" s="64" customFormat="1" ht="15.75" customHeight="1">
      <c r="A16" s="754">
        <v>8</v>
      </c>
      <c r="B16" s="571" t="s">
        <v>806</v>
      </c>
      <c r="C16" s="753" t="s">
        <v>807</v>
      </c>
      <c r="D16" s="753" t="s">
        <v>66</v>
      </c>
      <c r="E16" s="192">
        <v>43717</v>
      </c>
      <c r="F16" s="192">
        <v>43740</v>
      </c>
      <c r="G16" s="559">
        <v>78</v>
      </c>
      <c r="H16" s="754"/>
      <c r="I16" s="754"/>
      <c r="J16" s="754">
        <v>78</v>
      </c>
      <c r="K16" s="166" t="s">
        <v>618</v>
      </c>
      <c r="L16" s="757" t="s">
        <v>74</v>
      </c>
    </row>
    <row r="17" spans="1:12" s="64" customFormat="1" ht="15.75" customHeight="1">
      <c r="A17" s="754">
        <v>9</v>
      </c>
      <c r="B17" s="571" t="s">
        <v>808</v>
      </c>
      <c r="C17" s="753" t="s">
        <v>809</v>
      </c>
      <c r="D17" s="760" t="s">
        <v>83</v>
      </c>
      <c r="E17" s="192" t="s">
        <v>811</v>
      </c>
      <c r="F17" s="192">
        <v>43756</v>
      </c>
      <c r="G17" s="559">
        <v>50</v>
      </c>
      <c r="H17" s="754"/>
      <c r="I17" s="754"/>
      <c r="J17" s="754">
        <v>50</v>
      </c>
      <c r="K17" s="166" t="s">
        <v>298</v>
      </c>
      <c r="L17" s="757" t="s">
        <v>74</v>
      </c>
    </row>
    <row r="18" spans="1:12" s="64" customFormat="1" ht="31.5">
      <c r="A18" s="750">
        <v>10</v>
      </c>
      <c r="B18" s="756" t="s">
        <v>389</v>
      </c>
      <c r="C18" s="752" t="s">
        <v>810</v>
      </c>
      <c r="D18" s="755" t="s">
        <v>83</v>
      </c>
      <c r="E18" s="764" t="s">
        <v>805</v>
      </c>
      <c r="F18" s="764">
        <v>43756</v>
      </c>
      <c r="G18" s="581">
        <v>49</v>
      </c>
      <c r="H18" s="750"/>
      <c r="I18" s="750"/>
      <c r="J18" s="750">
        <v>49</v>
      </c>
      <c r="K18" s="757" t="s">
        <v>298</v>
      </c>
      <c r="L18" s="757" t="s">
        <v>1077</v>
      </c>
    </row>
    <row r="19" spans="1:12" s="64" customFormat="1" ht="15.75" customHeight="1">
      <c r="A19" s="750">
        <v>11</v>
      </c>
      <c r="B19" s="756" t="s">
        <v>1075</v>
      </c>
      <c r="C19" s="756" t="s">
        <v>1076</v>
      </c>
      <c r="D19" s="756" t="s">
        <v>83</v>
      </c>
      <c r="E19" s="212">
        <v>43802</v>
      </c>
      <c r="F19" s="212"/>
      <c r="G19" s="360">
        <v>100</v>
      </c>
      <c r="H19" s="757"/>
      <c r="I19" s="750"/>
      <c r="J19" s="750">
        <v>100</v>
      </c>
      <c r="K19" s="757" t="s">
        <v>298</v>
      </c>
      <c r="L19" s="757" t="s">
        <v>74</v>
      </c>
    </row>
    <row r="20" spans="1:12" s="64" customFormat="1" ht="33" customHeight="1" thickBot="1">
      <c r="A20" s="771">
        <v>12</v>
      </c>
      <c r="B20" s="766" t="s">
        <v>1102</v>
      </c>
      <c r="C20" s="766" t="s">
        <v>1103</v>
      </c>
      <c r="D20" s="766" t="s">
        <v>83</v>
      </c>
      <c r="E20" s="784" t="s">
        <v>1104</v>
      </c>
      <c r="F20" s="784"/>
      <c r="G20" s="360">
        <v>150</v>
      </c>
      <c r="H20" s="785"/>
      <c r="I20" s="771"/>
      <c r="J20" s="771">
        <v>150</v>
      </c>
      <c r="K20" s="770" t="s">
        <v>298</v>
      </c>
      <c r="L20" s="770" t="s">
        <v>1077</v>
      </c>
    </row>
    <row r="21" spans="1:13" ht="16.5" thickBot="1">
      <c r="A21" s="881" t="s">
        <v>32</v>
      </c>
      <c r="B21" s="882"/>
      <c r="C21" s="882"/>
      <c r="D21" s="882"/>
      <c r="E21" s="882"/>
      <c r="F21" s="883"/>
      <c r="G21" s="412">
        <f>SUM(G9:G20)</f>
        <v>946</v>
      </c>
      <c r="H21" s="412"/>
      <c r="I21" s="412"/>
      <c r="J21" s="412">
        <f>SUM(J9:J20)</f>
        <v>946</v>
      </c>
      <c r="K21" s="412" t="s">
        <v>13</v>
      </c>
      <c r="L21" s="400" t="s">
        <v>13</v>
      </c>
      <c r="M21" s="30"/>
    </row>
    <row r="22" spans="1:13" ht="15.75">
      <c r="A22" s="56"/>
      <c r="B22" s="56"/>
      <c r="C22" s="56"/>
      <c r="D22" s="56"/>
      <c r="E22" s="56"/>
      <c r="F22" s="56"/>
      <c r="G22" s="413"/>
      <c r="H22" s="414"/>
      <c r="I22" s="414"/>
      <c r="J22" s="414"/>
      <c r="K22" s="415"/>
      <c r="L22" s="416"/>
      <c r="M22" s="30"/>
    </row>
    <row r="23" spans="1:13" s="137" customFormat="1" ht="15.75">
      <c r="A23" s="56"/>
      <c r="B23" s="56"/>
      <c r="C23" s="56"/>
      <c r="D23" s="56"/>
      <c r="E23" s="56"/>
      <c r="F23" s="56"/>
      <c r="G23" s="413"/>
      <c r="H23" s="414"/>
      <c r="I23" s="414"/>
      <c r="J23" s="414"/>
      <c r="K23" s="415"/>
      <c r="L23" s="416"/>
      <c r="M23" s="30"/>
    </row>
    <row r="24" spans="1:12" ht="15.75">
      <c r="A24" s="932" t="s">
        <v>18</v>
      </c>
      <c r="B24" s="932"/>
      <c r="C24" s="932"/>
      <c r="D24" s="932"/>
      <c r="E24" s="932"/>
      <c r="F24" s="932"/>
      <c r="G24" s="64"/>
      <c r="H24" s="64"/>
      <c r="I24" s="64"/>
      <c r="J24" s="64"/>
      <c r="K24" s="64"/>
      <c r="L24" s="213"/>
    </row>
    <row r="25" spans="1:12" ht="16.5" thickBo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213"/>
    </row>
    <row r="26" spans="1:12" ht="16.5" thickBot="1">
      <c r="A26" s="828" t="s">
        <v>1</v>
      </c>
      <c r="B26" s="828" t="s">
        <v>3</v>
      </c>
      <c r="C26" s="834" t="s">
        <v>19</v>
      </c>
      <c r="D26" s="870"/>
      <c r="E26" s="870"/>
      <c r="F26" s="835"/>
      <c r="G26" s="64"/>
      <c r="H26" s="64"/>
      <c r="I26" s="64"/>
      <c r="J26" s="64"/>
      <c r="K26" s="64"/>
      <c r="L26" s="213"/>
    </row>
    <row r="27" spans="1:12" ht="16.5" thickBot="1">
      <c r="A27" s="829"/>
      <c r="B27" s="829"/>
      <c r="C27" s="810" t="s">
        <v>20</v>
      </c>
      <c r="D27" s="834" t="s">
        <v>21</v>
      </c>
      <c r="E27" s="870"/>
      <c r="F27" s="835"/>
      <c r="G27" s="64"/>
      <c r="H27" s="64"/>
      <c r="I27" s="64"/>
      <c r="J27" s="64"/>
      <c r="K27" s="64"/>
      <c r="L27" s="213"/>
    </row>
    <row r="28" spans="1:12" ht="16.5" thickBot="1">
      <c r="A28" s="830"/>
      <c r="B28" s="830"/>
      <c r="C28" s="812"/>
      <c r="D28" s="400" t="s">
        <v>22</v>
      </c>
      <c r="E28" s="400" t="s">
        <v>11</v>
      </c>
      <c r="F28" s="400" t="s">
        <v>23</v>
      </c>
      <c r="G28" s="64"/>
      <c r="H28" s="64"/>
      <c r="I28" s="64"/>
      <c r="J28" s="64"/>
      <c r="K28" s="64"/>
      <c r="L28" s="213"/>
    </row>
    <row r="29" spans="1:12" ht="15.75">
      <c r="A29" s="417"/>
      <c r="B29" s="418"/>
      <c r="C29" s="419"/>
      <c r="D29" s="415"/>
      <c r="E29" s="420"/>
      <c r="F29" s="420"/>
      <c r="G29" s="64"/>
      <c r="H29" s="64"/>
      <c r="I29" s="64"/>
      <c r="J29" s="64"/>
      <c r="K29" s="64"/>
      <c r="L29" s="213"/>
    </row>
    <row r="30" spans="1:12" ht="16.5" thickBot="1">
      <c r="A30" s="421"/>
      <c r="B30" s="422"/>
      <c r="C30" s="423"/>
      <c r="D30" s="424"/>
      <c r="E30" s="425"/>
      <c r="F30" s="425"/>
      <c r="G30" s="64"/>
      <c r="H30" s="64"/>
      <c r="I30" s="64"/>
      <c r="J30" s="64"/>
      <c r="K30" s="64"/>
      <c r="L30" s="213"/>
    </row>
    <row r="31" spans="1:12" ht="16.5" thickBot="1">
      <c r="A31" s="813" t="s">
        <v>47</v>
      </c>
      <c r="B31" s="815"/>
      <c r="C31" s="412"/>
      <c r="D31" s="400"/>
      <c r="E31" s="381"/>
      <c r="F31" s="381"/>
      <c r="G31" s="64"/>
      <c r="H31" s="64"/>
      <c r="I31" s="64"/>
      <c r="J31" s="64"/>
      <c r="K31" s="64"/>
      <c r="L31" s="213"/>
    </row>
    <row r="32" spans="1:12" s="137" customFormat="1" ht="16.5" thickBot="1">
      <c r="A32" s="332">
        <v>1</v>
      </c>
      <c r="B32" s="333" t="s">
        <v>114</v>
      </c>
      <c r="C32" s="426">
        <f>364+G19+G20</f>
        <v>614</v>
      </c>
      <c r="D32" s="427"/>
      <c r="E32" s="428"/>
      <c r="F32" s="428">
        <f>464+J20</f>
        <v>614</v>
      </c>
      <c r="G32" s="64"/>
      <c r="H32" s="64"/>
      <c r="I32" s="64"/>
      <c r="J32" s="64"/>
      <c r="K32" s="64"/>
      <c r="L32" s="213"/>
    </row>
    <row r="33" spans="1:12" s="137" customFormat="1" ht="16.5" thickBot="1">
      <c r="A33" s="813" t="s">
        <v>44</v>
      </c>
      <c r="B33" s="815"/>
      <c r="C33" s="412">
        <f>SUM(C32)</f>
        <v>614</v>
      </c>
      <c r="D33" s="400"/>
      <c r="E33" s="381"/>
      <c r="F33" s="381">
        <f>SUM(F32)</f>
        <v>614</v>
      </c>
      <c r="G33" s="64"/>
      <c r="H33" s="64"/>
      <c r="I33" s="64"/>
      <c r="J33" s="64"/>
      <c r="K33" s="64"/>
      <c r="L33" s="213"/>
    </row>
    <row r="34" spans="1:12" ht="15.75">
      <c r="A34" s="429">
        <v>1</v>
      </c>
      <c r="B34" s="143" t="s">
        <v>117</v>
      </c>
      <c r="C34" s="430">
        <v>175</v>
      </c>
      <c r="D34" s="380"/>
      <c r="E34" s="431"/>
      <c r="F34" s="430">
        <v>175</v>
      </c>
      <c r="G34" s="64"/>
      <c r="H34" s="64"/>
      <c r="I34" s="64"/>
      <c r="J34" s="64"/>
      <c r="K34" s="64"/>
      <c r="L34" s="213"/>
    </row>
    <row r="35" spans="1:12" ht="16.5" thickBot="1">
      <c r="A35" s="421">
        <v>2</v>
      </c>
      <c r="B35" s="134" t="s">
        <v>66</v>
      </c>
      <c r="C35" s="432">
        <v>157</v>
      </c>
      <c r="D35" s="379"/>
      <c r="E35" s="432"/>
      <c r="F35" s="432">
        <v>157</v>
      </c>
      <c r="G35" s="433"/>
      <c r="H35" s="433"/>
      <c r="I35" s="64"/>
      <c r="J35" s="433"/>
      <c r="K35" s="64"/>
      <c r="L35" s="213"/>
    </row>
    <row r="36" spans="1:12" ht="16.5" thickBot="1">
      <c r="A36" s="834" t="s">
        <v>25</v>
      </c>
      <c r="B36" s="870"/>
      <c r="C36" s="381">
        <f>SUM(C34:C35)</f>
        <v>332</v>
      </c>
      <c r="D36" s="434"/>
      <c r="E36" s="381"/>
      <c r="F36" s="381">
        <f>SUM(F34:F35)</f>
        <v>332</v>
      </c>
      <c r="G36" s="64"/>
      <c r="H36" s="64"/>
      <c r="I36" s="64"/>
      <c r="J36" s="64"/>
      <c r="K36" s="64"/>
      <c r="L36" s="213"/>
    </row>
    <row r="37" spans="1:12" ht="16.5" thickBot="1">
      <c r="A37" s="834" t="s">
        <v>31</v>
      </c>
      <c r="B37" s="870"/>
      <c r="C37" s="381">
        <f>C33+C36</f>
        <v>946</v>
      </c>
      <c r="D37" s="381"/>
      <c r="E37" s="381"/>
      <c r="F37" s="381">
        <f>F33+F36</f>
        <v>946</v>
      </c>
      <c r="G37" s="64"/>
      <c r="H37" s="64"/>
      <c r="I37" s="64"/>
      <c r="J37" s="64"/>
      <c r="K37" s="64"/>
      <c r="L37" s="213"/>
    </row>
    <row r="38" spans="1:12" ht="15.75">
      <c r="A38" s="65"/>
      <c r="B38" s="65"/>
      <c r="C38" s="435"/>
      <c r="D38" s="65"/>
      <c r="E38" s="65"/>
      <c r="F38" s="65"/>
      <c r="G38" s="64"/>
      <c r="H38" s="64"/>
      <c r="I38" s="64"/>
      <c r="J38" s="64"/>
      <c r="K38" s="64"/>
      <c r="L38" s="213"/>
    </row>
    <row r="39" spans="1:12" s="137" customFormat="1" ht="15.75">
      <c r="A39" s="65"/>
      <c r="B39" s="65"/>
      <c r="C39" s="435"/>
      <c r="D39" s="65"/>
      <c r="E39" s="65"/>
      <c r="F39" s="65"/>
      <c r="G39" s="64"/>
      <c r="H39" s="64"/>
      <c r="I39" s="64"/>
      <c r="J39" s="64"/>
      <c r="K39" s="64"/>
      <c r="L39" s="213"/>
    </row>
    <row r="40" spans="1:12" ht="15.75">
      <c r="A40" s="836" t="s">
        <v>26</v>
      </c>
      <c r="B40" s="836"/>
      <c r="C40" s="836"/>
      <c r="D40" s="836"/>
      <c r="E40" s="64"/>
      <c r="F40" s="436"/>
      <c r="G40" s="436"/>
      <c r="H40" s="437"/>
      <c r="I40" s="437"/>
      <c r="J40" s="437"/>
      <c r="K40" s="437"/>
      <c r="L40" s="213"/>
    </row>
    <row r="41" spans="1:12" ht="16.5" thickBot="1">
      <c r="A41" s="64"/>
      <c r="B41" s="64"/>
      <c r="C41" s="64"/>
      <c r="D41" s="64"/>
      <c r="E41" s="64"/>
      <c r="F41" s="436"/>
      <c r="G41" s="436"/>
      <c r="H41" s="438"/>
      <c r="I41" s="437"/>
      <c r="J41" s="437"/>
      <c r="K41" s="437"/>
      <c r="L41" s="213"/>
    </row>
    <row r="42" spans="1:12" ht="15.75">
      <c r="A42" s="819" t="s">
        <v>1</v>
      </c>
      <c r="B42" s="810" t="s">
        <v>27</v>
      </c>
      <c r="C42" s="888" t="s">
        <v>28</v>
      </c>
      <c r="D42" s="810" t="s">
        <v>29</v>
      </c>
      <c r="E42" s="64"/>
      <c r="F42" s="436"/>
      <c r="G42" s="436"/>
      <c r="H42" s="438"/>
      <c r="I42" s="65"/>
      <c r="J42" s="65"/>
      <c r="K42" s="65"/>
      <c r="L42" s="213"/>
    </row>
    <row r="43" spans="1:12" ht="16.5" thickBot="1">
      <c r="A43" s="933"/>
      <c r="B43" s="812"/>
      <c r="C43" s="890"/>
      <c r="D43" s="812"/>
      <c r="E43" s="64"/>
      <c r="F43" s="415"/>
      <c r="G43" s="414"/>
      <c r="H43" s="415"/>
      <c r="I43" s="415"/>
      <c r="J43" s="415"/>
      <c r="K43" s="415"/>
      <c r="L43" s="213"/>
    </row>
    <row r="44" spans="1:12" s="137" customFormat="1" ht="15.75">
      <c r="A44" s="332">
        <v>1</v>
      </c>
      <c r="B44" s="335" t="s">
        <v>92</v>
      </c>
      <c r="C44" s="346">
        <v>165</v>
      </c>
      <c r="D44" s="439">
        <f>C44/C50*100</f>
        <v>17.441860465116278</v>
      </c>
      <c r="E44" s="64"/>
      <c r="F44" s="415"/>
      <c r="G44" s="414"/>
      <c r="H44" s="415"/>
      <c r="I44" s="415"/>
      <c r="J44" s="415"/>
      <c r="K44" s="415"/>
      <c r="L44" s="213"/>
    </row>
    <row r="45" spans="1:12" s="137" customFormat="1" ht="15.75">
      <c r="A45" s="341">
        <v>2</v>
      </c>
      <c r="B45" s="136" t="s">
        <v>67</v>
      </c>
      <c r="C45" s="135">
        <v>100</v>
      </c>
      <c r="D45" s="440">
        <f>C45/C50*100</f>
        <v>10.570824524312897</v>
      </c>
      <c r="E45" s="64"/>
      <c r="F45" s="415"/>
      <c r="G45" s="414"/>
      <c r="H45" s="415"/>
      <c r="I45" s="415"/>
      <c r="J45" s="415"/>
      <c r="K45" s="415"/>
      <c r="L45" s="213"/>
    </row>
    <row r="46" spans="1:12" s="137" customFormat="1" ht="15.75">
      <c r="A46" s="534">
        <v>3</v>
      </c>
      <c r="B46" s="533" t="s">
        <v>298</v>
      </c>
      <c r="C46" s="765">
        <f>199+G19+G20</f>
        <v>449</v>
      </c>
      <c r="D46" s="441">
        <f>C46/C50*100</f>
        <v>47.4630021141649</v>
      </c>
      <c r="E46" s="64"/>
      <c r="F46" s="415"/>
      <c r="G46" s="414"/>
      <c r="H46" s="415"/>
      <c r="I46" s="415"/>
      <c r="J46" s="415"/>
      <c r="K46" s="415"/>
      <c r="L46" s="213"/>
    </row>
    <row r="47" spans="1:12" s="137" customFormat="1" ht="15.75">
      <c r="A47" s="537">
        <v>4</v>
      </c>
      <c r="B47" s="334" t="s">
        <v>446</v>
      </c>
      <c r="C47" s="345">
        <v>79</v>
      </c>
      <c r="D47" s="441">
        <f>C47/C50*100</f>
        <v>8.350951374207188</v>
      </c>
      <c r="E47" s="64"/>
      <c r="F47" s="415"/>
      <c r="G47" s="414"/>
      <c r="H47" s="415"/>
      <c r="I47" s="415"/>
      <c r="J47" s="415"/>
      <c r="K47" s="415"/>
      <c r="L47" s="213"/>
    </row>
    <row r="48" spans="1:12" s="137" customFormat="1" ht="15.75">
      <c r="A48" s="579"/>
      <c r="B48" s="578" t="s">
        <v>618</v>
      </c>
      <c r="C48" s="580">
        <v>78</v>
      </c>
      <c r="D48" s="441">
        <f>C48/C50*100</f>
        <v>8.24524312896406</v>
      </c>
      <c r="E48" s="64"/>
      <c r="F48" s="415"/>
      <c r="G48" s="414"/>
      <c r="H48" s="415"/>
      <c r="I48" s="415"/>
      <c r="J48" s="415"/>
      <c r="K48" s="415"/>
      <c r="L48" s="213"/>
    </row>
    <row r="49" spans="1:12" s="137" customFormat="1" ht="16.5" thickBot="1">
      <c r="A49" s="534">
        <v>5</v>
      </c>
      <c r="B49" s="513" t="s">
        <v>640</v>
      </c>
      <c r="C49" s="512">
        <v>75</v>
      </c>
      <c r="D49" s="441">
        <f>C49/C50*100</f>
        <v>7.928118393234672</v>
      </c>
      <c r="E49" s="64"/>
      <c r="F49" s="415"/>
      <c r="G49" s="414"/>
      <c r="H49" s="415"/>
      <c r="I49" s="415"/>
      <c r="J49" s="415"/>
      <c r="K49" s="415"/>
      <c r="L49" s="213"/>
    </row>
    <row r="50" spans="1:12" ht="16.5" thickBot="1">
      <c r="A50" s="834" t="s">
        <v>53</v>
      </c>
      <c r="B50" s="831"/>
      <c r="C50" s="442">
        <f>SUM(C44:C49)</f>
        <v>946</v>
      </c>
      <c r="D50" s="443">
        <v>100</v>
      </c>
      <c r="E50" s="64"/>
      <c r="F50" s="415"/>
      <c r="G50" s="414"/>
      <c r="H50" s="415"/>
      <c r="I50" s="415"/>
      <c r="J50" s="415"/>
      <c r="K50" s="415"/>
      <c r="L50" s="213"/>
    </row>
    <row r="51" spans="1:11" ht="15.75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2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6" spans="1:5" ht="15.75">
      <c r="A56" s="30"/>
      <c r="B56" s="24"/>
      <c r="C56" s="26"/>
      <c r="D56" s="26"/>
      <c r="E56" s="26"/>
    </row>
    <row r="57" spans="1:5" ht="15.75">
      <c r="A57" s="30"/>
      <c r="B57" s="24"/>
      <c r="C57" s="26"/>
      <c r="D57" s="26"/>
      <c r="E57" s="26"/>
    </row>
    <row r="58" spans="1:5" ht="15.75">
      <c r="A58" s="30"/>
      <c r="B58" s="1"/>
      <c r="C58" s="27"/>
      <c r="D58" s="31"/>
      <c r="E58" s="32"/>
    </row>
    <row r="59" spans="1:5" ht="15.75">
      <c r="A59" s="30"/>
      <c r="B59" s="1"/>
      <c r="C59" s="27"/>
      <c r="D59" s="31"/>
      <c r="E59" s="32"/>
    </row>
    <row r="60" spans="1:5" ht="15.75">
      <c r="A60" s="30"/>
      <c r="B60" s="1"/>
      <c r="C60" s="27"/>
      <c r="D60" s="33"/>
      <c r="E60" s="32"/>
    </row>
    <row r="61" spans="1:5" ht="15.75">
      <c r="A61" s="30"/>
      <c r="B61" s="1"/>
      <c r="C61" s="34"/>
      <c r="D61" s="33"/>
      <c r="E61" s="32"/>
    </row>
  </sheetData>
  <sheetProtection/>
  <mergeCells count="35">
    <mergeCell ref="A37:B37"/>
    <mergeCell ref="A31:B31"/>
    <mergeCell ref="B26:B28"/>
    <mergeCell ref="C26:F26"/>
    <mergeCell ref="A26:A28"/>
    <mergeCell ref="C27:C28"/>
    <mergeCell ref="D27:F27"/>
    <mergeCell ref="A24:F24"/>
    <mergeCell ref="A21:F21"/>
    <mergeCell ref="A50:B50"/>
    <mergeCell ref="A36:B36"/>
    <mergeCell ref="A40:D40"/>
    <mergeCell ref="A42:A43"/>
    <mergeCell ref="B42:B43"/>
    <mergeCell ref="A33:B33"/>
    <mergeCell ref="D42:D43"/>
    <mergeCell ref="C42:C43"/>
    <mergeCell ref="G5:G7"/>
    <mergeCell ref="A8:K8"/>
    <mergeCell ref="D5:D7"/>
    <mergeCell ref="A5:A7"/>
    <mergeCell ref="H6:H7"/>
    <mergeCell ref="B5:C5"/>
    <mergeCell ref="B6:B7"/>
    <mergeCell ref="C6:C7"/>
    <mergeCell ref="A1:L1"/>
    <mergeCell ref="A3:L3"/>
    <mergeCell ref="H5:J5"/>
    <mergeCell ref="K5:K7"/>
    <mergeCell ref="L5:L7"/>
    <mergeCell ref="A4:K4"/>
    <mergeCell ref="I6:I7"/>
    <mergeCell ref="J6:J7"/>
    <mergeCell ref="E5:E7"/>
    <mergeCell ref="F5:F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8" max="11" man="1"/>
  </rowBreaks>
  <ignoredErrors>
    <ignoredError sqref="C36:F3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U57"/>
  <sheetViews>
    <sheetView view="pageBreakPreview" zoomScale="73" zoomScaleSheetLayoutView="73" zoomScalePageLayoutView="0" workbookViewId="0" topLeftCell="A16">
      <selection activeCell="L25" sqref="L25:L26"/>
    </sheetView>
  </sheetViews>
  <sheetFormatPr defaultColWidth="9.140625" defaultRowHeight="15"/>
  <cols>
    <col min="1" max="1" width="5.140625" style="137" customWidth="1"/>
    <col min="2" max="2" width="25.8515625" style="137" customWidth="1"/>
    <col min="3" max="3" width="24.00390625" style="137" customWidth="1"/>
    <col min="4" max="4" width="17.7109375" style="137" customWidth="1"/>
    <col min="5" max="5" width="14.140625" style="137" customWidth="1"/>
    <col min="6" max="6" width="15.421875" style="137" customWidth="1"/>
    <col min="7" max="7" width="11.8515625" style="137" customWidth="1"/>
    <col min="8" max="8" width="9.57421875" style="137" customWidth="1"/>
    <col min="9" max="9" width="10.8515625" style="137" customWidth="1"/>
    <col min="10" max="10" width="10.421875" style="137" customWidth="1"/>
    <col min="11" max="11" width="13.7109375" style="137" customWidth="1"/>
    <col min="12" max="12" width="25.00390625" style="137" customWidth="1"/>
    <col min="13" max="16384" width="9.140625" style="137" customWidth="1"/>
  </cols>
  <sheetData>
    <row r="1" spans="1:12" ht="15.75">
      <c r="A1" s="843" t="s">
        <v>69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1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1146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255" s="78" customFormat="1" ht="19.5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spans="1:255" s="78" customFormat="1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spans="1:255" s="78" customFormat="1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spans="1:255" s="78" customFormat="1" ht="18.75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</row>
    <row r="8" spans="1:12" ht="15.75" customHeight="1">
      <c r="A8" s="934" t="s">
        <v>195</v>
      </c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</row>
    <row r="9" spans="1:11" s="319" customFormat="1" ht="15.75" customHeight="1">
      <c r="A9" s="166">
        <v>1</v>
      </c>
      <c r="B9" s="337" t="s">
        <v>254</v>
      </c>
      <c r="C9" s="191" t="s">
        <v>196</v>
      </c>
      <c r="D9" s="191" t="s">
        <v>117</v>
      </c>
      <c r="E9" s="166" t="s">
        <v>199</v>
      </c>
      <c r="F9" s="166" t="s">
        <v>276</v>
      </c>
      <c r="G9" s="339">
        <v>280</v>
      </c>
      <c r="H9" s="166"/>
      <c r="I9" s="166">
        <v>60</v>
      </c>
      <c r="J9" s="166">
        <v>220</v>
      </c>
      <c r="K9" s="135" t="s">
        <v>92</v>
      </c>
    </row>
    <row r="10" spans="1:12" s="319" customFormat="1" ht="15.75" customHeight="1">
      <c r="A10" s="339">
        <v>2</v>
      </c>
      <c r="B10" s="337" t="s">
        <v>197</v>
      </c>
      <c r="C10" s="337" t="s">
        <v>198</v>
      </c>
      <c r="D10" s="337" t="s">
        <v>129</v>
      </c>
      <c r="E10" s="339" t="s">
        <v>130</v>
      </c>
      <c r="F10" s="620" t="s">
        <v>130</v>
      </c>
      <c r="G10" s="345">
        <v>104</v>
      </c>
      <c r="H10" s="345"/>
      <c r="I10" s="345"/>
      <c r="J10" s="345">
        <v>104</v>
      </c>
      <c r="K10" s="345" t="s">
        <v>67</v>
      </c>
      <c r="L10" s="345" t="s">
        <v>201</v>
      </c>
    </row>
    <row r="11" spans="1:12" s="319" customFormat="1" ht="16.5" customHeight="1">
      <c r="A11" s="166">
        <v>3</v>
      </c>
      <c r="B11" s="191" t="s">
        <v>255</v>
      </c>
      <c r="C11" s="191" t="s">
        <v>253</v>
      </c>
      <c r="D11" s="337" t="s">
        <v>129</v>
      </c>
      <c r="E11" s="181">
        <v>43454</v>
      </c>
      <c r="F11" s="181">
        <v>43473</v>
      </c>
      <c r="G11" s="166">
        <v>40</v>
      </c>
      <c r="H11" s="166"/>
      <c r="I11" s="166">
        <v>40</v>
      </c>
      <c r="J11" s="166"/>
      <c r="K11" s="345" t="s">
        <v>67</v>
      </c>
      <c r="L11" s="341" t="s">
        <v>74</v>
      </c>
    </row>
    <row r="12" spans="1:12" s="319" customFormat="1" ht="15.75" customHeight="1">
      <c r="A12" s="339">
        <v>4</v>
      </c>
      <c r="B12" s="337" t="s">
        <v>256</v>
      </c>
      <c r="C12" s="337" t="s">
        <v>253</v>
      </c>
      <c r="D12" s="337" t="s">
        <v>129</v>
      </c>
      <c r="E12" s="212">
        <v>43524</v>
      </c>
      <c r="F12" s="212" t="s">
        <v>492</v>
      </c>
      <c r="G12" s="339">
        <v>99</v>
      </c>
      <c r="H12" s="339"/>
      <c r="I12" s="339"/>
      <c r="J12" s="339">
        <v>99</v>
      </c>
      <c r="K12" s="345" t="s">
        <v>67</v>
      </c>
      <c r="L12" s="331" t="s">
        <v>74</v>
      </c>
    </row>
    <row r="13" spans="1:12" s="319" customFormat="1" ht="15.75" customHeight="1">
      <c r="A13" s="339">
        <v>5</v>
      </c>
      <c r="B13" s="337" t="s">
        <v>439</v>
      </c>
      <c r="C13" s="337" t="s">
        <v>440</v>
      </c>
      <c r="D13" s="337" t="s">
        <v>129</v>
      </c>
      <c r="E13" s="212" t="s">
        <v>377</v>
      </c>
      <c r="F13" s="212" t="s">
        <v>368</v>
      </c>
      <c r="G13" s="339">
        <v>100</v>
      </c>
      <c r="H13" s="339"/>
      <c r="I13" s="339">
        <v>100</v>
      </c>
      <c r="J13" s="339"/>
      <c r="K13" s="345" t="s">
        <v>67</v>
      </c>
      <c r="L13" s="331" t="s">
        <v>74</v>
      </c>
    </row>
    <row r="14" spans="1:12" s="319" customFormat="1" ht="15.75" customHeight="1">
      <c r="A14" s="339">
        <v>6</v>
      </c>
      <c r="B14" s="337" t="s">
        <v>490</v>
      </c>
      <c r="C14" s="337" t="s">
        <v>491</v>
      </c>
      <c r="D14" s="337" t="s">
        <v>129</v>
      </c>
      <c r="E14" s="212" t="s">
        <v>318</v>
      </c>
      <c r="F14" s="212" t="s">
        <v>450</v>
      </c>
      <c r="G14" s="339">
        <v>120</v>
      </c>
      <c r="H14" s="339"/>
      <c r="I14" s="339">
        <v>120</v>
      </c>
      <c r="J14" s="339"/>
      <c r="K14" s="339" t="s">
        <v>67</v>
      </c>
      <c r="L14" s="166" t="s">
        <v>78</v>
      </c>
    </row>
    <row r="15" spans="1:12" ht="15.75" customHeight="1">
      <c r="A15" s="573">
        <v>7</v>
      </c>
      <c r="B15" s="681" t="s">
        <v>791</v>
      </c>
      <c r="C15" s="575" t="s">
        <v>792</v>
      </c>
      <c r="D15" s="576" t="s">
        <v>129</v>
      </c>
      <c r="E15" s="355">
        <v>43661</v>
      </c>
      <c r="F15" s="353">
        <v>43702</v>
      </c>
      <c r="G15" s="574">
        <v>140</v>
      </c>
      <c r="H15" s="574"/>
      <c r="I15" s="574">
        <v>140</v>
      </c>
      <c r="J15" s="574"/>
      <c r="K15" s="574" t="s">
        <v>67</v>
      </c>
      <c r="L15" s="166" t="s">
        <v>78</v>
      </c>
    </row>
    <row r="16" spans="1:12" s="595" customFormat="1" ht="15.75" customHeight="1">
      <c r="A16" s="611">
        <v>8</v>
      </c>
      <c r="B16" s="681" t="s">
        <v>832</v>
      </c>
      <c r="C16" s="590" t="s">
        <v>833</v>
      </c>
      <c r="D16" s="685" t="s">
        <v>190</v>
      </c>
      <c r="E16" s="355">
        <v>43718</v>
      </c>
      <c r="F16" s="355">
        <v>43742</v>
      </c>
      <c r="G16" s="593">
        <v>300</v>
      </c>
      <c r="H16" s="593"/>
      <c r="I16" s="456">
        <v>300</v>
      </c>
      <c r="J16" s="686"/>
      <c r="K16" s="677" t="s">
        <v>304</v>
      </c>
      <c r="L16" s="684" t="s">
        <v>74</v>
      </c>
    </row>
    <row r="17" spans="1:12" s="595" customFormat="1" ht="15.75" customHeight="1">
      <c r="A17" s="702">
        <v>9</v>
      </c>
      <c r="B17" s="642" t="s">
        <v>1002</v>
      </c>
      <c r="C17" s="708" t="s">
        <v>1003</v>
      </c>
      <c r="D17" s="136" t="s">
        <v>129</v>
      </c>
      <c r="E17" s="353">
        <v>43784</v>
      </c>
      <c r="F17" s="353"/>
      <c r="G17" s="135">
        <v>132</v>
      </c>
      <c r="H17" s="135"/>
      <c r="I17" s="135"/>
      <c r="J17" s="135">
        <v>132</v>
      </c>
      <c r="K17" s="135" t="s">
        <v>67</v>
      </c>
      <c r="L17" s="135" t="s">
        <v>1037</v>
      </c>
    </row>
    <row r="18" spans="1:12" s="595" customFormat="1" ht="15.75" customHeight="1">
      <c r="A18" s="702">
        <v>10</v>
      </c>
      <c r="B18" s="642" t="s">
        <v>1004</v>
      </c>
      <c r="C18" s="708" t="s">
        <v>1003</v>
      </c>
      <c r="D18" s="136" t="s">
        <v>129</v>
      </c>
      <c r="E18" s="353">
        <v>43784</v>
      </c>
      <c r="F18" s="353"/>
      <c r="G18" s="135">
        <v>128</v>
      </c>
      <c r="H18" s="135"/>
      <c r="I18" s="135"/>
      <c r="J18" s="135">
        <v>128</v>
      </c>
      <c r="K18" s="135" t="s">
        <v>67</v>
      </c>
      <c r="L18" s="135" t="s">
        <v>1038</v>
      </c>
    </row>
    <row r="19" spans="1:12" s="595" customFormat="1" ht="15.75" customHeight="1">
      <c r="A19" s="702">
        <v>11</v>
      </c>
      <c r="B19" s="642" t="s">
        <v>1005</v>
      </c>
      <c r="C19" s="708" t="s">
        <v>792</v>
      </c>
      <c r="D19" s="136" t="s">
        <v>129</v>
      </c>
      <c r="E19" s="353">
        <v>43784</v>
      </c>
      <c r="F19" s="353"/>
      <c r="G19" s="135">
        <v>80</v>
      </c>
      <c r="H19" s="135"/>
      <c r="I19" s="135"/>
      <c r="J19" s="135">
        <v>80</v>
      </c>
      <c r="K19" s="135" t="s">
        <v>67</v>
      </c>
      <c r="L19" s="135" t="s">
        <v>74</v>
      </c>
    </row>
    <row r="20" spans="1:12" s="595" customFormat="1" ht="15.75" customHeight="1" thickBot="1">
      <c r="A20" s="705">
        <v>12</v>
      </c>
      <c r="B20" s="681" t="s">
        <v>1006</v>
      </c>
      <c r="C20" s="700" t="s">
        <v>1007</v>
      </c>
      <c r="D20" s="694" t="s">
        <v>129</v>
      </c>
      <c r="E20" s="355">
        <v>43787</v>
      </c>
      <c r="F20" s="355"/>
      <c r="G20" s="698">
        <v>82</v>
      </c>
      <c r="H20" s="698"/>
      <c r="I20" s="698"/>
      <c r="J20" s="698">
        <v>82</v>
      </c>
      <c r="K20" s="698" t="s">
        <v>67</v>
      </c>
      <c r="L20" s="698" t="s">
        <v>485</v>
      </c>
    </row>
    <row r="21" spans="1:12" ht="15.75" customHeight="1" thickBot="1">
      <c r="A21" s="881" t="s">
        <v>52</v>
      </c>
      <c r="B21" s="882"/>
      <c r="C21" s="882"/>
      <c r="D21" s="882"/>
      <c r="E21" s="882"/>
      <c r="F21" s="883"/>
      <c r="G21" s="132">
        <f>SUM(G9:G20)</f>
        <v>1605</v>
      </c>
      <c r="H21" s="132"/>
      <c r="I21" s="132">
        <f>SUM(I9:I16)</f>
        <v>760</v>
      </c>
      <c r="J21" s="132">
        <f>SUM(J9:J20)</f>
        <v>845</v>
      </c>
      <c r="K21" s="132" t="s">
        <v>13</v>
      </c>
      <c r="L21" s="132" t="s">
        <v>13</v>
      </c>
    </row>
    <row r="22" spans="1:1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.75">
      <c r="A24" s="842" t="s">
        <v>18</v>
      </c>
      <c r="B24" s="842"/>
      <c r="C24" s="842"/>
      <c r="D24" s="842"/>
      <c r="E24" s="842"/>
      <c r="F24" s="842"/>
      <c r="G24" s="9"/>
      <c r="H24" s="9"/>
      <c r="I24" s="9"/>
      <c r="J24" s="9"/>
      <c r="K24" s="9"/>
    </row>
    <row r="25" spans="1:12" ht="16.5" thickBot="1">
      <c r="A25" s="9"/>
      <c r="B25" s="9"/>
      <c r="C25" s="9"/>
      <c r="D25" s="9"/>
      <c r="E25" s="9"/>
      <c r="F25" s="9"/>
      <c r="G25" s="9"/>
      <c r="H25" s="9"/>
      <c r="I25" s="9"/>
      <c r="J25" s="90"/>
      <c r="K25" s="90"/>
      <c r="L25" s="30"/>
    </row>
    <row r="26" spans="1:12" ht="16.5" thickBot="1">
      <c r="A26" s="853" t="s">
        <v>1</v>
      </c>
      <c r="B26" s="853" t="s">
        <v>3</v>
      </c>
      <c r="C26" s="849" t="s">
        <v>19</v>
      </c>
      <c r="D26" s="850"/>
      <c r="E26" s="850"/>
      <c r="F26" s="851"/>
      <c r="G26" s="9"/>
      <c r="H26" s="9"/>
      <c r="I26" s="9"/>
      <c r="J26" s="9"/>
      <c r="K26" s="9"/>
      <c r="L26" s="30"/>
    </row>
    <row r="27" spans="1:12" ht="16.5" thickBot="1">
      <c r="A27" s="854"/>
      <c r="B27" s="854"/>
      <c r="C27" s="858" t="s">
        <v>20</v>
      </c>
      <c r="D27" s="849" t="s">
        <v>21</v>
      </c>
      <c r="E27" s="850"/>
      <c r="F27" s="851"/>
      <c r="G27" s="9"/>
      <c r="H27" s="9"/>
      <c r="I27" s="9"/>
      <c r="J27" s="9"/>
      <c r="K27" s="9"/>
      <c r="L27" s="30"/>
    </row>
    <row r="28" spans="1:12" ht="16.5" thickBot="1">
      <c r="A28" s="855"/>
      <c r="B28" s="855"/>
      <c r="C28" s="867"/>
      <c r="D28" s="11" t="s">
        <v>22</v>
      </c>
      <c r="E28" s="11" t="s">
        <v>11</v>
      </c>
      <c r="F28" s="11" t="s">
        <v>23</v>
      </c>
      <c r="G28" s="9"/>
      <c r="H28" s="9"/>
      <c r="I28" s="9"/>
      <c r="J28" s="9"/>
      <c r="K28" s="9"/>
      <c r="L28" s="30"/>
    </row>
    <row r="29" spans="1:11" ht="16.5" thickBot="1">
      <c r="A29" s="97">
        <v>1</v>
      </c>
      <c r="B29" s="179" t="s">
        <v>190</v>
      </c>
      <c r="C29" s="84">
        <v>300</v>
      </c>
      <c r="D29" s="45"/>
      <c r="E29" s="45">
        <v>300</v>
      </c>
      <c r="F29" s="45"/>
      <c r="G29" s="9"/>
      <c r="H29" s="9"/>
      <c r="I29" s="9"/>
      <c r="J29" s="9"/>
      <c r="K29" s="9"/>
    </row>
    <row r="30" spans="1:11" ht="16.5" thickBot="1">
      <c r="A30" s="849" t="s">
        <v>24</v>
      </c>
      <c r="B30" s="851"/>
      <c r="C30" s="71">
        <v>300</v>
      </c>
      <c r="D30" s="11"/>
      <c r="E30" s="11">
        <v>300</v>
      </c>
      <c r="F30" s="11"/>
      <c r="G30" s="9"/>
      <c r="H30" s="9"/>
      <c r="I30" s="9"/>
      <c r="J30" s="9"/>
      <c r="K30" s="9"/>
    </row>
    <row r="31" spans="1:11" ht="15.75">
      <c r="A31" s="140">
        <v>1</v>
      </c>
      <c r="B31" s="139" t="s">
        <v>129</v>
      </c>
      <c r="C31" s="138">
        <f>603+G17+G18+G19+G20</f>
        <v>1025</v>
      </c>
      <c r="D31" s="141"/>
      <c r="E31" s="148">
        <v>400</v>
      </c>
      <c r="F31" s="148">
        <f>203+J17+J18+J20+J19</f>
        <v>625</v>
      </c>
      <c r="G31" s="9"/>
      <c r="H31" s="9"/>
      <c r="I31" s="9"/>
      <c r="J31" s="9"/>
      <c r="K31" s="9"/>
    </row>
    <row r="32" spans="1:11" ht="15.75">
      <c r="A32" s="145">
        <v>2</v>
      </c>
      <c r="B32" s="146" t="s">
        <v>117</v>
      </c>
      <c r="C32" s="147">
        <v>280</v>
      </c>
      <c r="D32" s="145"/>
      <c r="E32" s="145">
        <v>60</v>
      </c>
      <c r="F32" s="145">
        <v>220</v>
      </c>
      <c r="G32" s="9"/>
      <c r="H32" s="9"/>
      <c r="I32" s="9"/>
      <c r="J32" s="9"/>
      <c r="K32" s="9"/>
    </row>
    <row r="33" spans="1:11" ht="15.75">
      <c r="A33" s="223"/>
      <c r="B33" s="134"/>
      <c r="C33" s="142"/>
      <c r="D33" s="150"/>
      <c r="E33" s="16"/>
      <c r="F33" s="16"/>
      <c r="G33" s="9"/>
      <c r="H33" s="9"/>
      <c r="I33" s="9"/>
      <c r="J33" s="9"/>
      <c r="K33" s="9"/>
    </row>
    <row r="34" spans="1:11" ht="16.5" thickBot="1">
      <c r="A34" s="197"/>
      <c r="B34" s="198"/>
      <c r="C34" s="72"/>
      <c r="D34" s="89"/>
      <c r="E34" s="16"/>
      <c r="F34" s="16"/>
      <c r="G34" s="9"/>
      <c r="H34" s="9"/>
      <c r="I34" s="9"/>
      <c r="J34" s="9"/>
      <c r="K34" s="9"/>
    </row>
    <row r="35" spans="1:11" ht="16.5" thickBot="1">
      <c r="A35" s="849" t="s">
        <v>38</v>
      </c>
      <c r="B35" s="851"/>
      <c r="C35" s="19">
        <f>SUM(C31:C34)</f>
        <v>1305</v>
      </c>
      <c r="D35" s="19"/>
      <c r="E35" s="19">
        <f>SUM(E31:E34)</f>
        <v>460</v>
      </c>
      <c r="F35" s="19">
        <f>SUM(F31:F34)</f>
        <v>845</v>
      </c>
      <c r="G35" s="9"/>
      <c r="H35" s="9"/>
      <c r="I35" s="9"/>
      <c r="J35" s="9"/>
      <c r="K35" s="9"/>
    </row>
    <row r="36" spans="1:11" ht="16.5" thickBot="1">
      <c r="A36" s="849" t="s">
        <v>32</v>
      </c>
      <c r="B36" s="851"/>
      <c r="C36" s="19">
        <f>C30+C35</f>
        <v>1605</v>
      </c>
      <c r="D36" s="19"/>
      <c r="E36" s="19">
        <f>E30+E35</f>
        <v>760</v>
      </c>
      <c r="F36" s="19">
        <f>F30+F35</f>
        <v>845</v>
      </c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9"/>
      <c r="G38" s="9"/>
      <c r="H38" s="9"/>
      <c r="I38" s="9"/>
      <c r="J38" s="9"/>
      <c r="K38" s="9"/>
    </row>
    <row r="39" spans="1:11" ht="15.75">
      <c r="A39" s="852" t="s">
        <v>26</v>
      </c>
      <c r="B39" s="852"/>
      <c r="C39" s="852"/>
      <c r="D39" s="852"/>
      <c r="E39" s="9"/>
      <c r="F39" s="24"/>
      <c r="G39" s="24"/>
      <c r="H39" s="25"/>
      <c r="I39" s="25"/>
      <c r="J39" s="25"/>
      <c r="K39" s="25"/>
    </row>
    <row r="40" spans="1:11" ht="16.5" thickBot="1">
      <c r="A40" s="9"/>
      <c r="B40" s="9"/>
      <c r="C40" s="9"/>
      <c r="D40" s="9"/>
      <c r="E40" s="9"/>
      <c r="I40" s="25"/>
      <c r="J40" s="25"/>
      <c r="K40" s="25"/>
    </row>
    <row r="41" spans="1:11" ht="15.75">
      <c r="A41" s="853" t="s">
        <v>1</v>
      </c>
      <c r="B41" s="858" t="s">
        <v>27</v>
      </c>
      <c r="C41" s="858" t="s">
        <v>28</v>
      </c>
      <c r="D41" s="858" t="s">
        <v>29</v>
      </c>
      <c r="E41" s="9"/>
      <c r="F41" s="24"/>
      <c r="G41" s="24"/>
      <c r="H41" s="26"/>
      <c r="I41" s="60"/>
      <c r="J41" s="60"/>
      <c r="K41" s="60"/>
    </row>
    <row r="42" spans="1:11" ht="16.5" thickBot="1">
      <c r="A42" s="855"/>
      <c r="B42" s="867"/>
      <c r="C42" s="867"/>
      <c r="D42" s="867"/>
      <c r="E42" s="9"/>
      <c r="F42" s="1"/>
      <c r="G42" s="27"/>
      <c r="H42" s="1"/>
      <c r="I42" s="1"/>
      <c r="J42" s="1"/>
      <c r="K42" s="1"/>
    </row>
    <row r="43" spans="1:11" ht="15.75">
      <c r="A43" s="79">
        <v>1</v>
      </c>
      <c r="B43" s="237" t="s">
        <v>67</v>
      </c>
      <c r="C43" s="238">
        <f>603+G17+G18+G19+G20</f>
        <v>1025</v>
      </c>
      <c r="D43" s="239">
        <f>C43/C46*100</f>
        <v>63.862928348909655</v>
      </c>
      <c r="E43" s="9"/>
      <c r="F43" s="1"/>
      <c r="G43" s="27"/>
      <c r="H43" s="1"/>
      <c r="I43" s="1"/>
      <c r="J43" s="1"/>
      <c r="K43" s="1"/>
    </row>
    <row r="44" spans="1:11" ht="15.75">
      <c r="A44" s="97">
        <v>2</v>
      </c>
      <c r="B44" s="235" t="s">
        <v>92</v>
      </c>
      <c r="C44" s="147">
        <v>280</v>
      </c>
      <c r="D44" s="236">
        <f>C44/C46*100</f>
        <v>17.445482866043612</v>
      </c>
      <c r="E44" s="9"/>
      <c r="F44" s="1"/>
      <c r="G44" s="27"/>
      <c r="H44" s="1"/>
      <c r="I44" s="1"/>
      <c r="J44" s="1"/>
      <c r="K44" s="1"/>
    </row>
    <row r="45" spans="1:11" ht="16.5" thickBot="1">
      <c r="A45" s="152">
        <v>3</v>
      </c>
      <c r="B45" s="153" t="s">
        <v>304</v>
      </c>
      <c r="C45" s="154">
        <v>300</v>
      </c>
      <c r="D45" s="155">
        <f>C45/C46*100</f>
        <v>18.69158878504673</v>
      </c>
      <c r="E45" s="9"/>
      <c r="I45" s="1"/>
      <c r="J45" s="1"/>
      <c r="K45" s="1"/>
    </row>
    <row r="46" spans="1:11" ht="16.5" thickBot="1">
      <c r="A46" s="849" t="s">
        <v>30</v>
      </c>
      <c r="B46" s="851"/>
      <c r="C46" s="41">
        <f>SUM(C43:C45)</f>
        <v>1605</v>
      </c>
      <c r="D46" s="11">
        <v>100</v>
      </c>
      <c r="E46" s="9"/>
      <c r="F46" s="1"/>
      <c r="G46" s="27"/>
      <c r="H46" s="1"/>
      <c r="I46" s="1"/>
      <c r="J46" s="1"/>
      <c r="K46" s="1"/>
    </row>
    <row r="47" spans="1:11" ht="15.75">
      <c r="A47" s="2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.75">
      <c r="A48" s="2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>
      <c r="A49" s="9"/>
      <c r="C49" s="9"/>
      <c r="G49" s="9"/>
      <c r="H49" s="9"/>
      <c r="I49" s="9"/>
      <c r="J49" s="9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2" spans="1:5" ht="15.75">
      <c r="A52" s="30"/>
      <c r="B52" s="24"/>
      <c r="C52" s="26"/>
      <c r="D52" s="26"/>
      <c r="E52" s="26"/>
    </row>
    <row r="53" spans="1:5" ht="15.75">
      <c r="A53" s="30"/>
      <c r="B53" s="24"/>
      <c r="C53" s="26"/>
      <c r="D53" s="26"/>
      <c r="E53" s="26"/>
    </row>
    <row r="54" spans="1:5" ht="15.75">
      <c r="A54" s="30"/>
      <c r="B54" s="1"/>
      <c r="C54" s="27"/>
      <c r="D54" s="31"/>
      <c r="E54" s="32"/>
    </row>
    <row r="55" spans="1:5" ht="15.75">
      <c r="A55" s="30"/>
      <c r="B55" s="1"/>
      <c r="C55" s="27"/>
      <c r="D55" s="31"/>
      <c r="E55" s="32"/>
    </row>
    <row r="56" spans="1:5" ht="15.75">
      <c r="A56" s="30"/>
      <c r="B56" s="1"/>
      <c r="C56" s="27"/>
      <c r="D56" s="33"/>
      <c r="E56" s="32"/>
    </row>
    <row r="57" spans="1:5" ht="15.75">
      <c r="A57" s="30"/>
      <c r="B57" s="1"/>
      <c r="C57" s="34"/>
      <c r="D57" s="33"/>
      <c r="E57" s="32"/>
    </row>
  </sheetData>
  <sheetProtection/>
  <mergeCells count="34">
    <mergeCell ref="A1:L1"/>
    <mergeCell ref="A3:L3"/>
    <mergeCell ref="A4:K4"/>
    <mergeCell ref="A5:A7"/>
    <mergeCell ref="B5:C5"/>
    <mergeCell ref="D5:D7"/>
    <mergeCell ref="E5:E7"/>
    <mergeCell ref="F5:F7"/>
    <mergeCell ref="G5:G7"/>
    <mergeCell ref="H5:J5"/>
    <mergeCell ref="K5:K7"/>
    <mergeCell ref="L5:L7"/>
    <mergeCell ref="B6:B7"/>
    <mergeCell ref="C6:C7"/>
    <mergeCell ref="H6:H7"/>
    <mergeCell ref="I6:I7"/>
    <mergeCell ref="J6:J7"/>
    <mergeCell ref="A8:L8"/>
    <mergeCell ref="A21:F21"/>
    <mergeCell ref="A24:F24"/>
    <mergeCell ref="A26:A28"/>
    <mergeCell ref="B26:B28"/>
    <mergeCell ref="C26:F26"/>
    <mergeCell ref="C27:C28"/>
    <mergeCell ref="D27:F27"/>
    <mergeCell ref="A46:B46"/>
    <mergeCell ref="A30:B30"/>
    <mergeCell ref="A35:B35"/>
    <mergeCell ref="A36:B36"/>
    <mergeCell ref="A39:D39"/>
    <mergeCell ref="A41:A42"/>
    <mergeCell ref="B41:B42"/>
    <mergeCell ref="C41:C42"/>
    <mergeCell ref="D41:D42"/>
  </mergeCells>
  <printOptions/>
  <pageMargins left="0.7" right="0.7" top="0.75" bottom="0.75" header="0.3" footer="0.3"/>
  <pageSetup horizontalDpi="600" verticalDpi="600" orientation="portrait" paperSize="9" scale="47" r:id="rId1"/>
  <ignoredErrors>
    <ignoredError sqref="C35:F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V65"/>
  <sheetViews>
    <sheetView view="pageBreakPreview" zoomScaleSheetLayoutView="100" zoomScalePageLayoutView="0" workbookViewId="0" topLeftCell="A37">
      <selection activeCell="G13" sqref="G13"/>
    </sheetView>
  </sheetViews>
  <sheetFormatPr defaultColWidth="9.140625" defaultRowHeight="15"/>
  <cols>
    <col min="1" max="1" width="5.140625" style="0" customWidth="1"/>
    <col min="2" max="2" width="33.7109375" style="0" customWidth="1"/>
    <col min="3" max="3" width="24.00390625" style="0" customWidth="1"/>
    <col min="4" max="4" width="22.00390625" style="0" customWidth="1"/>
    <col min="5" max="5" width="16.140625" style="0" customWidth="1"/>
    <col min="6" max="6" width="15.421875" style="0" customWidth="1"/>
    <col min="7" max="7" width="11.8515625" style="0" customWidth="1"/>
    <col min="8" max="8" width="9.57421875" style="0" customWidth="1"/>
    <col min="9" max="9" width="10.8515625" style="0" customWidth="1"/>
    <col min="10" max="10" width="10.421875" style="0" customWidth="1"/>
    <col min="11" max="11" width="13.7109375" style="0" customWidth="1"/>
    <col min="12" max="12" width="25.00390625" style="0" customWidth="1"/>
    <col min="13" max="13" width="7.7109375" style="0" customWidth="1"/>
  </cols>
  <sheetData>
    <row r="1" spans="1:12" ht="15.75">
      <c r="A1" s="843" t="s">
        <v>69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4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1143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256" s="78" customFormat="1" ht="19.5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21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9" customFormat="1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69" customFormat="1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69" customFormat="1" ht="18.75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13" s="9" customFormat="1" ht="15.75" customHeight="1">
      <c r="A8" s="936" t="s">
        <v>40</v>
      </c>
      <c r="B8" s="937"/>
      <c r="C8" s="937"/>
      <c r="D8" s="937"/>
      <c r="E8" s="937"/>
      <c r="F8" s="937"/>
      <c r="G8" s="937"/>
      <c r="H8" s="937"/>
      <c r="I8" s="937"/>
      <c r="J8" s="937"/>
      <c r="K8" s="937"/>
      <c r="L8" s="938"/>
      <c r="M8" s="276"/>
    </row>
    <row r="9" spans="1:12" s="9" customFormat="1" ht="15.75" customHeight="1">
      <c r="A9" s="166">
        <v>1</v>
      </c>
      <c r="B9" s="191" t="s">
        <v>120</v>
      </c>
      <c r="C9" s="191" t="s">
        <v>121</v>
      </c>
      <c r="D9" s="191" t="s">
        <v>66</v>
      </c>
      <c r="E9" s="166" t="s">
        <v>122</v>
      </c>
      <c r="F9" s="166" t="s">
        <v>541</v>
      </c>
      <c r="G9" s="135">
        <v>75</v>
      </c>
      <c r="H9" s="135"/>
      <c r="I9" s="135"/>
      <c r="J9" s="135">
        <v>75</v>
      </c>
      <c r="K9" s="246" t="s">
        <v>67</v>
      </c>
      <c r="L9" s="166" t="s">
        <v>74</v>
      </c>
    </row>
    <row r="10" spans="1:12" s="9" customFormat="1" ht="15.75" customHeight="1">
      <c r="A10" s="166">
        <v>2</v>
      </c>
      <c r="B10" s="191" t="s">
        <v>123</v>
      </c>
      <c r="C10" s="191" t="s">
        <v>124</v>
      </c>
      <c r="D10" s="191" t="s">
        <v>66</v>
      </c>
      <c r="E10" s="166" t="s">
        <v>125</v>
      </c>
      <c r="F10" s="166" t="s">
        <v>277</v>
      </c>
      <c r="G10" s="135">
        <v>100</v>
      </c>
      <c r="H10" s="135"/>
      <c r="I10" s="135"/>
      <c r="J10" s="135">
        <v>100</v>
      </c>
      <c r="K10" s="246" t="s">
        <v>67</v>
      </c>
      <c r="L10" s="166" t="s">
        <v>74</v>
      </c>
    </row>
    <row r="11" spans="1:12" s="9" customFormat="1" ht="15.75">
      <c r="A11" s="361">
        <v>3</v>
      </c>
      <c r="B11" s="362" t="s">
        <v>338</v>
      </c>
      <c r="C11" s="362" t="s">
        <v>339</v>
      </c>
      <c r="D11" s="129" t="s">
        <v>72</v>
      </c>
      <c r="E11" s="363">
        <v>43545</v>
      </c>
      <c r="F11" s="363" t="s">
        <v>540</v>
      </c>
      <c r="G11" s="364">
        <v>75</v>
      </c>
      <c r="H11" s="364"/>
      <c r="I11" s="364"/>
      <c r="J11" s="364">
        <v>75</v>
      </c>
      <c r="K11" s="361" t="s">
        <v>67</v>
      </c>
      <c r="L11" s="361" t="s">
        <v>74</v>
      </c>
    </row>
    <row r="12" spans="1:12" s="9" customFormat="1" ht="15.75">
      <c r="A12" s="361">
        <v>4</v>
      </c>
      <c r="B12" s="362" t="s">
        <v>340</v>
      </c>
      <c r="C12" s="362" t="s">
        <v>121</v>
      </c>
      <c r="D12" s="191" t="s">
        <v>66</v>
      </c>
      <c r="E12" s="363">
        <v>43557</v>
      </c>
      <c r="F12" s="363" t="s">
        <v>658</v>
      </c>
      <c r="G12" s="364">
        <v>56</v>
      </c>
      <c r="H12" s="364"/>
      <c r="I12" s="364"/>
      <c r="J12" s="364">
        <v>56</v>
      </c>
      <c r="K12" s="361" t="s">
        <v>92</v>
      </c>
      <c r="L12" s="361" t="s">
        <v>74</v>
      </c>
    </row>
    <row r="13" spans="1:12" s="9" customFormat="1" ht="18" customHeight="1">
      <c r="A13" s="361">
        <v>5</v>
      </c>
      <c r="B13" s="362" t="s">
        <v>417</v>
      </c>
      <c r="C13" s="362" t="s">
        <v>344</v>
      </c>
      <c r="D13" s="162" t="s">
        <v>83</v>
      </c>
      <c r="E13" s="363" t="s">
        <v>345</v>
      </c>
      <c r="F13" s="363" t="str">
        <f>F19</f>
        <v>14.05.2019 г</v>
      </c>
      <c r="G13" s="364">
        <v>51</v>
      </c>
      <c r="H13" s="364"/>
      <c r="I13" s="364"/>
      <c r="J13" s="364">
        <v>51</v>
      </c>
      <c r="K13" s="361" t="s">
        <v>67</v>
      </c>
      <c r="L13" s="166" t="s">
        <v>78</v>
      </c>
    </row>
    <row r="14" spans="1:12" s="9" customFormat="1" ht="18.75" customHeight="1">
      <c r="A14" s="166">
        <v>6</v>
      </c>
      <c r="B14" s="191" t="s">
        <v>343</v>
      </c>
      <c r="C14" s="191" t="s">
        <v>344</v>
      </c>
      <c r="D14" s="191" t="s">
        <v>83</v>
      </c>
      <c r="E14" s="181" t="s">
        <v>345</v>
      </c>
      <c r="F14" s="181" t="s">
        <v>645</v>
      </c>
      <c r="G14" s="342">
        <v>691</v>
      </c>
      <c r="H14" s="342"/>
      <c r="I14" s="342"/>
      <c r="J14" s="342">
        <v>691</v>
      </c>
      <c r="K14" s="166" t="s">
        <v>92</v>
      </c>
      <c r="L14" s="166" t="s">
        <v>74</v>
      </c>
    </row>
    <row r="15" spans="1:12" s="9" customFormat="1" ht="15.75">
      <c r="A15" s="166">
        <v>7</v>
      </c>
      <c r="B15" s="365" t="s">
        <v>418</v>
      </c>
      <c r="C15" s="366" t="s">
        <v>339</v>
      </c>
      <c r="D15" s="191" t="s">
        <v>66</v>
      </c>
      <c r="E15" s="367" t="s">
        <v>263</v>
      </c>
      <c r="F15" s="363" t="s">
        <v>368</v>
      </c>
      <c r="G15" s="368">
        <v>40</v>
      </c>
      <c r="H15" s="364"/>
      <c r="I15" s="364"/>
      <c r="J15" s="368">
        <v>40</v>
      </c>
      <c r="K15" s="361" t="s">
        <v>67</v>
      </c>
      <c r="L15" s="361" t="s">
        <v>74</v>
      </c>
    </row>
    <row r="16" spans="1:12" s="9" customFormat="1" ht="15.75">
      <c r="A16" s="166">
        <v>8</v>
      </c>
      <c r="B16" s="365" t="s">
        <v>419</v>
      </c>
      <c r="C16" s="366" t="s">
        <v>344</v>
      </c>
      <c r="D16" s="191" t="s">
        <v>66</v>
      </c>
      <c r="E16" s="367" t="s">
        <v>263</v>
      </c>
      <c r="F16" s="363" t="s">
        <v>660</v>
      </c>
      <c r="G16" s="368">
        <v>47</v>
      </c>
      <c r="H16" s="364"/>
      <c r="I16" s="364"/>
      <c r="J16" s="368">
        <v>47</v>
      </c>
      <c r="K16" s="369" t="s">
        <v>92</v>
      </c>
      <c r="L16" s="361" t="s">
        <v>74</v>
      </c>
    </row>
    <row r="17" spans="1:12" s="9" customFormat="1" ht="15.75">
      <c r="A17" s="361">
        <v>9</v>
      </c>
      <c r="B17" s="365" t="s">
        <v>420</v>
      </c>
      <c r="C17" s="366" t="s">
        <v>339</v>
      </c>
      <c r="D17" s="191" t="s">
        <v>66</v>
      </c>
      <c r="E17" s="367" t="s">
        <v>374</v>
      </c>
      <c r="F17" s="363" t="s">
        <v>621</v>
      </c>
      <c r="G17" s="368">
        <v>50</v>
      </c>
      <c r="H17" s="364"/>
      <c r="I17" s="364"/>
      <c r="J17" s="368">
        <v>50</v>
      </c>
      <c r="K17" s="361" t="s">
        <v>67</v>
      </c>
      <c r="L17" s="361" t="s">
        <v>74</v>
      </c>
    </row>
    <row r="18" spans="1:12" s="9" customFormat="1" ht="15.75">
      <c r="A18" s="361">
        <v>10</v>
      </c>
      <c r="B18" s="191" t="s">
        <v>421</v>
      </c>
      <c r="C18" s="370" t="s">
        <v>121</v>
      </c>
      <c r="D18" s="191" t="s">
        <v>66</v>
      </c>
      <c r="E18" s="367" t="s">
        <v>332</v>
      </c>
      <c r="F18" s="363" t="s">
        <v>546</v>
      </c>
      <c r="G18" s="368">
        <v>20</v>
      </c>
      <c r="H18" s="364"/>
      <c r="I18" s="364"/>
      <c r="J18" s="368">
        <v>20</v>
      </c>
      <c r="K18" s="361" t="s">
        <v>67</v>
      </c>
      <c r="L18" s="166" t="s">
        <v>78</v>
      </c>
    </row>
    <row r="19" spans="1:12" s="9" customFormat="1" ht="15.75">
      <c r="A19" s="361">
        <v>11</v>
      </c>
      <c r="B19" s="191" t="s">
        <v>422</v>
      </c>
      <c r="C19" s="370" t="s">
        <v>121</v>
      </c>
      <c r="D19" s="191" t="s">
        <v>66</v>
      </c>
      <c r="E19" s="367" t="s">
        <v>332</v>
      </c>
      <c r="F19" s="363" t="s">
        <v>542</v>
      </c>
      <c r="G19" s="368">
        <v>29</v>
      </c>
      <c r="H19" s="364"/>
      <c r="I19" s="364"/>
      <c r="J19" s="368">
        <v>29</v>
      </c>
      <c r="K19" s="361" t="s">
        <v>67</v>
      </c>
      <c r="L19" s="166" t="s">
        <v>78</v>
      </c>
    </row>
    <row r="20" spans="1:12" s="9" customFormat="1" ht="15.75">
      <c r="A20" s="371">
        <v>12</v>
      </c>
      <c r="B20" s="337" t="s">
        <v>423</v>
      </c>
      <c r="C20" s="372" t="s">
        <v>121</v>
      </c>
      <c r="D20" s="337" t="s">
        <v>66</v>
      </c>
      <c r="E20" s="373" t="s">
        <v>332</v>
      </c>
      <c r="F20" s="374" t="s">
        <v>542</v>
      </c>
      <c r="G20" s="375">
        <v>41</v>
      </c>
      <c r="H20" s="376"/>
      <c r="I20" s="376"/>
      <c r="J20" s="375">
        <v>41</v>
      </c>
      <c r="K20" s="371" t="s">
        <v>67</v>
      </c>
      <c r="L20" s="339" t="s">
        <v>78</v>
      </c>
    </row>
    <row r="21" spans="1:12" s="287" customFormat="1" ht="18.75">
      <c r="A21" s="361">
        <v>13</v>
      </c>
      <c r="B21" s="517" t="s">
        <v>635</v>
      </c>
      <c r="C21" s="457" t="s">
        <v>121</v>
      </c>
      <c r="D21" s="136" t="s">
        <v>83</v>
      </c>
      <c r="E21" s="363" t="s">
        <v>636</v>
      </c>
      <c r="F21" s="363" t="s">
        <v>859</v>
      </c>
      <c r="G21" s="364">
        <v>100</v>
      </c>
      <c r="H21" s="364"/>
      <c r="I21" s="364"/>
      <c r="J21" s="364">
        <v>100</v>
      </c>
      <c r="K21" s="361" t="s">
        <v>92</v>
      </c>
      <c r="L21" s="166" t="s">
        <v>74</v>
      </c>
    </row>
    <row r="22" spans="1:12" s="287" customFormat="1" ht="18.75">
      <c r="A22" s="371">
        <v>14</v>
      </c>
      <c r="B22" s="515" t="s">
        <v>637</v>
      </c>
      <c r="C22" s="457" t="s">
        <v>638</v>
      </c>
      <c r="D22" s="513" t="s">
        <v>83</v>
      </c>
      <c r="E22" s="374" t="s">
        <v>636</v>
      </c>
      <c r="F22" s="374" t="s">
        <v>790</v>
      </c>
      <c r="G22" s="376">
        <v>109</v>
      </c>
      <c r="H22" s="376"/>
      <c r="I22" s="376"/>
      <c r="J22" s="376">
        <v>109</v>
      </c>
      <c r="K22" s="371" t="s">
        <v>92</v>
      </c>
      <c r="L22" s="516" t="s">
        <v>413</v>
      </c>
    </row>
    <row r="23" spans="1:12" s="287" customFormat="1" ht="18.75">
      <c r="A23" s="371">
        <v>15</v>
      </c>
      <c r="B23" s="520" t="s">
        <v>665</v>
      </c>
      <c r="C23" s="457" t="s">
        <v>638</v>
      </c>
      <c r="D23" s="520" t="s">
        <v>66</v>
      </c>
      <c r="E23" s="374" t="s">
        <v>651</v>
      </c>
      <c r="F23" s="374" t="s">
        <v>799</v>
      </c>
      <c r="G23" s="376">
        <v>90</v>
      </c>
      <c r="H23" s="376"/>
      <c r="I23" s="376"/>
      <c r="J23" s="376">
        <v>90</v>
      </c>
      <c r="K23" s="371" t="s">
        <v>640</v>
      </c>
      <c r="L23" s="361" t="s">
        <v>74</v>
      </c>
    </row>
    <row r="24" spans="1:12" s="62" customFormat="1" ht="15.75">
      <c r="A24" s="688">
        <v>16</v>
      </c>
      <c r="B24" s="571" t="s">
        <v>680</v>
      </c>
      <c r="C24" s="689" t="s">
        <v>681</v>
      </c>
      <c r="D24" s="136" t="s">
        <v>83</v>
      </c>
      <c r="E24" s="560" t="s">
        <v>685</v>
      </c>
      <c r="F24" s="560" t="s">
        <v>365</v>
      </c>
      <c r="G24" s="368">
        <v>45</v>
      </c>
      <c r="H24" s="561"/>
      <c r="I24" s="368"/>
      <c r="J24" s="368">
        <v>45</v>
      </c>
      <c r="K24" s="690" t="s">
        <v>67</v>
      </c>
      <c r="L24" s="691" t="s">
        <v>78</v>
      </c>
    </row>
    <row r="25" spans="1:12" s="62" customFormat="1" ht="15.75">
      <c r="A25" s="939">
        <v>17</v>
      </c>
      <c r="B25" s="804" t="s">
        <v>682</v>
      </c>
      <c r="C25" s="941" t="s">
        <v>683</v>
      </c>
      <c r="D25" s="687" t="s">
        <v>83</v>
      </c>
      <c r="E25" s="560" t="s">
        <v>660</v>
      </c>
      <c r="F25" s="617" t="s">
        <v>860</v>
      </c>
      <c r="G25" s="368">
        <v>218</v>
      </c>
      <c r="H25" s="561"/>
      <c r="I25" s="368">
        <v>218</v>
      </c>
      <c r="J25" s="368"/>
      <c r="K25" s="369" t="s">
        <v>92</v>
      </c>
      <c r="L25" s="691" t="s">
        <v>684</v>
      </c>
    </row>
    <row r="26" spans="1:12" s="62" customFormat="1" ht="15.75">
      <c r="A26" s="940"/>
      <c r="B26" s="805"/>
      <c r="C26" s="942"/>
      <c r="D26" s="687" t="s">
        <v>83</v>
      </c>
      <c r="E26" s="692" t="s">
        <v>929</v>
      </c>
      <c r="F26" s="617"/>
      <c r="G26" s="364">
        <v>182</v>
      </c>
      <c r="H26" s="364"/>
      <c r="I26" s="364">
        <v>182</v>
      </c>
      <c r="J26" s="364"/>
      <c r="K26" s="369" t="s">
        <v>92</v>
      </c>
      <c r="L26" s="693" t="s">
        <v>684</v>
      </c>
    </row>
    <row r="27" spans="1:12" s="64" customFormat="1" ht="15.75">
      <c r="A27" s="619">
        <v>18</v>
      </c>
      <c r="B27" s="635" t="s">
        <v>857</v>
      </c>
      <c r="C27" s="630" t="s">
        <v>858</v>
      </c>
      <c r="D27" s="634" t="s">
        <v>117</v>
      </c>
      <c r="E27" s="374" t="s">
        <v>454</v>
      </c>
      <c r="F27" s="617" t="s">
        <v>629</v>
      </c>
      <c r="G27" s="376">
        <v>110</v>
      </c>
      <c r="H27" s="618"/>
      <c r="I27" s="244"/>
      <c r="J27" s="376">
        <v>110</v>
      </c>
      <c r="K27" s="453" t="s">
        <v>67</v>
      </c>
      <c r="L27" s="637" t="s">
        <v>74</v>
      </c>
    </row>
    <row r="28" spans="1:12" s="64" customFormat="1" ht="15.75">
      <c r="A28" s="616">
        <v>19</v>
      </c>
      <c r="B28" s="571" t="s">
        <v>898</v>
      </c>
      <c r="C28" s="571" t="s">
        <v>124</v>
      </c>
      <c r="D28" s="636" t="s">
        <v>72</v>
      </c>
      <c r="E28" s="363" t="s">
        <v>880</v>
      </c>
      <c r="F28" s="648"/>
      <c r="G28" s="364">
        <v>25</v>
      </c>
      <c r="H28" s="561"/>
      <c r="I28" s="139"/>
      <c r="J28" s="364">
        <v>25</v>
      </c>
      <c r="K28" s="361" t="s">
        <v>67</v>
      </c>
      <c r="L28" s="166" t="s">
        <v>78</v>
      </c>
    </row>
    <row r="29" spans="1:12" s="64" customFormat="1" ht="15.75">
      <c r="A29" s="619">
        <v>20</v>
      </c>
      <c r="B29" s="571" t="s">
        <v>899</v>
      </c>
      <c r="C29" s="571" t="s">
        <v>124</v>
      </c>
      <c r="D29" s="636" t="s">
        <v>72</v>
      </c>
      <c r="E29" s="363" t="s">
        <v>880</v>
      </c>
      <c r="F29" s="648"/>
      <c r="G29" s="364">
        <v>26</v>
      </c>
      <c r="H29" s="561"/>
      <c r="I29" s="139"/>
      <c r="J29" s="364">
        <v>26</v>
      </c>
      <c r="K29" s="361" t="s">
        <v>67</v>
      </c>
      <c r="L29" s="166" t="s">
        <v>78</v>
      </c>
    </row>
    <row r="30" spans="1:12" s="64" customFormat="1" ht="16.5" thickBot="1">
      <c r="A30" s="616">
        <v>21</v>
      </c>
      <c r="B30" s="635" t="s">
        <v>900</v>
      </c>
      <c r="C30" s="571" t="s">
        <v>124</v>
      </c>
      <c r="D30" s="636" t="s">
        <v>72</v>
      </c>
      <c r="E30" s="363" t="s">
        <v>880</v>
      </c>
      <c r="F30" s="617"/>
      <c r="G30" s="376">
        <v>30</v>
      </c>
      <c r="H30" s="618"/>
      <c r="I30" s="244"/>
      <c r="J30" s="376">
        <v>30</v>
      </c>
      <c r="K30" s="361" t="s">
        <v>67</v>
      </c>
      <c r="L30" s="166" t="s">
        <v>78</v>
      </c>
    </row>
    <row r="31" spans="1:12" s="9" customFormat="1" ht="15.75" customHeight="1" thickBot="1">
      <c r="A31" s="881" t="s">
        <v>52</v>
      </c>
      <c r="B31" s="882"/>
      <c r="C31" s="882"/>
      <c r="D31" s="882"/>
      <c r="E31" s="882"/>
      <c r="F31" s="883"/>
      <c r="G31" s="132">
        <f>SUM(G9:G30)</f>
        <v>2210</v>
      </c>
      <c r="H31" s="132"/>
      <c r="I31" s="132">
        <f>SUM(I9:I30)</f>
        <v>400</v>
      </c>
      <c r="J31" s="132">
        <f>SUM(J9:J30)</f>
        <v>1810</v>
      </c>
      <c r="K31" s="132" t="s">
        <v>13</v>
      </c>
      <c r="L31" s="132" t="s">
        <v>13</v>
      </c>
    </row>
    <row r="32" spans="1:12" s="137" customFormat="1" ht="18.7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214"/>
    </row>
    <row r="33" spans="1:12" ht="18.75">
      <c r="A33" s="842" t="s">
        <v>18</v>
      </c>
      <c r="B33" s="842"/>
      <c r="C33" s="842"/>
      <c r="D33" s="842"/>
      <c r="E33" s="842"/>
      <c r="F33" s="842"/>
      <c r="G33" s="164"/>
      <c r="H33" s="164"/>
      <c r="I33" s="164"/>
      <c r="J33" s="164"/>
      <c r="K33" s="164"/>
      <c r="L33" s="214"/>
    </row>
    <row r="34" spans="1:12" ht="19.5" thickBot="1">
      <c r="A34" s="9"/>
      <c r="B34" s="9"/>
      <c r="C34" s="9"/>
      <c r="D34" s="9"/>
      <c r="E34" s="9"/>
      <c r="F34" s="9"/>
      <c r="G34" s="164"/>
      <c r="H34" s="164"/>
      <c r="I34" s="164"/>
      <c r="J34" s="299"/>
      <c r="K34" s="299"/>
      <c r="L34" s="289"/>
    </row>
    <row r="35" spans="1:12" ht="19.5" thickBot="1">
      <c r="A35" s="853" t="s">
        <v>1</v>
      </c>
      <c r="B35" s="853" t="s">
        <v>3</v>
      </c>
      <c r="C35" s="849" t="s">
        <v>19</v>
      </c>
      <c r="D35" s="850"/>
      <c r="E35" s="850"/>
      <c r="F35" s="851"/>
      <c r="G35" s="164"/>
      <c r="H35" s="164"/>
      <c r="I35" s="164"/>
      <c r="J35" s="164"/>
      <c r="K35" s="164"/>
      <c r="L35" s="289"/>
    </row>
    <row r="36" spans="1:12" ht="19.5" thickBot="1">
      <c r="A36" s="854"/>
      <c r="B36" s="854"/>
      <c r="C36" s="858" t="s">
        <v>20</v>
      </c>
      <c r="D36" s="849" t="s">
        <v>21</v>
      </c>
      <c r="E36" s="850"/>
      <c r="F36" s="851"/>
      <c r="G36" s="164"/>
      <c r="H36" s="164"/>
      <c r="I36" s="164"/>
      <c r="J36" s="164"/>
      <c r="K36" s="164"/>
      <c r="L36" s="289"/>
    </row>
    <row r="37" spans="1:12" ht="19.5" thickBot="1">
      <c r="A37" s="855"/>
      <c r="B37" s="855"/>
      <c r="C37" s="867"/>
      <c r="D37" s="11" t="s">
        <v>22</v>
      </c>
      <c r="E37" s="11" t="s">
        <v>11</v>
      </c>
      <c r="F37" s="11" t="s">
        <v>23</v>
      </c>
      <c r="G37" s="164"/>
      <c r="H37" s="164"/>
      <c r="I37" s="164"/>
      <c r="J37" s="164"/>
      <c r="K37" s="164"/>
      <c r="L37" s="289"/>
    </row>
    <row r="38" spans="1:12" ht="19.5" thickBot="1">
      <c r="A38" s="97">
        <v>1</v>
      </c>
      <c r="B38" s="179" t="s">
        <v>83</v>
      </c>
      <c r="C38" s="84">
        <f>1214+G26</f>
        <v>1396</v>
      </c>
      <c r="D38" s="45"/>
      <c r="E38" s="45">
        <f>218+I26</f>
        <v>400</v>
      </c>
      <c r="F38" s="45">
        <v>996</v>
      </c>
      <c r="G38" s="164"/>
      <c r="H38" s="164"/>
      <c r="I38" s="164"/>
      <c r="J38" s="164"/>
      <c r="K38" s="164"/>
      <c r="L38" s="214"/>
    </row>
    <row r="39" spans="1:12" ht="19.5" thickBot="1">
      <c r="A39" s="849" t="s">
        <v>46</v>
      </c>
      <c r="B39" s="851"/>
      <c r="C39" s="71">
        <f>SUM(C38)</f>
        <v>1396</v>
      </c>
      <c r="D39" s="11"/>
      <c r="E39" s="11">
        <f>SUM(E38)</f>
        <v>400</v>
      </c>
      <c r="F39" s="11">
        <v>996</v>
      </c>
      <c r="G39" s="164"/>
      <c r="H39" s="164"/>
      <c r="I39" s="164"/>
      <c r="J39" s="164"/>
      <c r="K39" s="164"/>
      <c r="L39" s="214"/>
    </row>
    <row r="40" spans="1:12" s="137" customFormat="1" ht="18.75">
      <c r="A40" s="145">
        <v>1</v>
      </c>
      <c r="B40" s="146" t="s">
        <v>66</v>
      </c>
      <c r="C40" s="147">
        <v>548</v>
      </c>
      <c r="D40" s="145"/>
      <c r="E40" s="145"/>
      <c r="F40" s="145">
        <v>548</v>
      </c>
      <c r="G40" s="164"/>
      <c r="H40" s="164"/>
      <c r="I40" s="164"/>
      <c r="J40" s="164"/>
      <c r="K40" s="164"/>
      <c r="L40" s="214"/>
    </row>
    <row r="41" spans="1:12" ht="18.75">
      <c r="A41" s="341">
        <v>2</v>
      </c>
      <c r="B41" s="129" t="s">
        <v>72</v>
      </c>
      <c r="C41" s="138">
        <v>156</v>
      </c>
      <c r="D41" s="141"/>
      <c r="E41" s="148"/>
      <c r="F41" s="148">
        <v>156</v>
      </c>
      <c r="G41" s="164"/>
      <c r="H41" s="164"/>
      <c r="I41" s="164"/>
      <c r="J41" s="164"/>
      <c r="K41" s="164"/>
      <c r="L41" s="214"/>
    </row>
    <row r="42" spans="1:12" s="595" customFormat="1" ht="18.75">
      <c r="A42" s="145">
        <v>3</v>
      </c>
      <c r="B42" s="146" t="s">
        <v>117</v>
      </c>
      <c r="C42" s="147">
        <v>110</v>
      </c>
      <c r="D42" s="145"/>
      <c r="E42" s="145"/>
      <c r="F42" s="145">
        <v>110</v>
      </c>
      <c r="G42" s="164"/>
      <c r="H42" s="164"/>
      <c r="I42" s="164"/>
      <c r="J42" s="164"/>
      <c r="K42" s="164"/>
      <c r="L42" s="214"/>
    </row>
    <row r="43" spans="1:12" ht="19.5" thickBot="1">
      <c r="A43" s="338"/>
      <c r="B43" s="336"/>
      <c r="C43" s="72"/>
      <c r="D43" s="89"/>
      <c r="E43" s="16"/>
      <c r="F43" s="16"/>
      <c r="G43" s="164"/>
      <c r="H43" s="164"/>
      <c r="I43" s="164"/>
      <c r="J43" s="164"/>
      <c r="K43" s="164"/>
      <c r="L43" s="214"/>
    </row>
    <row r="44" spans="1:12" ht="19.5" thickBot="1">
      <c r="A44" s="849" t="s">
        <v>38</v>
      </c>
      <c r="B44" s="851"/>
      <c r="C44" s="19">
        <f>SUM(C40:C43)</f>
        <v>814</v>
      </c>
      <c r="D44" s="19"/>
      <c r="E44" s="19"/>
      <c r="F44" s="19">
        <f>SUM(F40:F43)</f>
        <v>814</v>
      </c>
      <c r="G44" s="164"/>
      <c r="H44" s="164"/>
      <c r="I44" s="164"/>
      <c r="J44" s="164"/>
      <c r="K44" s="164"/>
      <c r="L44" s="214"/>
    </row>
    <row r="45" spans="1:12" ht="19.5" thickBot="1">
      <c r="A45" s="849" t="s">
        <v>32</v>
      </c>
      <c r="B45" s="851"/>
      <c r="C45" s="19">
        <f>C39+C44</f>
        <v>2210</v>
      </c>
      <c r="D45" s="19"/>
      <c r="E45" s="19">
        <f>E39+E44</f>
        <v>400</v>
      </c>
      <c r="F45" s="19">
        <f>F39+F44</f>
        <v>1810</v>
      </c>
      <c r="G45" s="164"/>
      <c r="H45" s="164"/>
      <c r="I45" s="164"/>
      <c r="J45" s="164"/>
      <c r="K45" s="164"/>
      <c r="L45" s="214"/>
    </row>
    <row r="46" spans="1:12" ht="18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214"/>
    </row>
    <row r="47" spans="1:12" ht="18.75">
      <c r="A47" s="852" t="s">
        <v>26</v>
      </c>
      <c r="B47" s="852"/>
      <c r="C47" s="852"/>
      <c r="D47" s="852"/>
      <c r="E47" s="164"/>
      <c r="F47" s="300"/>
      <c r="G47" s="300"/>
      <c r="H47" s="301"/>
      <c r="I47" s="301"/>
      <c r="J47" s="301"/>
      <c r="K47" s="301"/>
      <c r="L47" s="214"/>
    </row>
    <row r="48" spans="1:12" ht="19.5" thickBot="1">
      <c r="A48" s="9"/>
      <c r="B48" s="9"/>
      <c r="C48" s="9"/>
      <c r="D48" s="9"/>
      <c r="E48" s="164"/>
      <c r="F48" s="214"/>
      <c r="G48" s="214"/>
      <c r="H48" s="214"/>
      <c r="I48" s="301"/>
      <c r="J48" s="301"/>
      <c r="K48" s="301"/>
      <c r="L48" s="214"/>
    </row>
    <row r="49" spans="1:12" ht="18.75">
      <c r="A49" s="853" t="s">
        <v>1</v>
      </c>
      <c r="B49" s="858" t="s">
        <v>27</v>
      </c>
      <c r="C49" s="858" t="s">
        <v>28</v>
      </c>
      <c r="D49" s="858" t="s">
        <v>29</v>
      </c>
      <c r="E49" s="164"/>
      <c r="F49" s="300"/>
      <c r="G49" s="300"/>
      <c r="H49" s="302"/>
      <c r="I49" s="303"/>
      <c r="J49" s="303"/>
      <c r="K49" s="303"/>
      <c r="L49" s="214"/>
    </row>
    <row r="50" spans="1:12" ht="19.5" thickBot="1">
      <c r="A50" s="855"/>
      <c r="B50" s="867"/>
      <c r="C50" s="867"/>
      <c r="D50" s="867"/>
      <c r="E50" s="164"/>
      <c r="F50" s="304"/>
      <c r="G50" s="305"/>
      <c r="H50" s="304"/>
      <c r="I50" s="304"/>
      <c r="J50" s="304"/>
      <c r="K50" s="304"/>
      <c r="L50" s="214"/>
    </row>
    <row r="51" spans="1:12" ht="18.75">
      <c r="A51" s="145">
        <v>1</v>
      </c>
      <c r="B51" s="377" t="s">
        <v>92</v>
      </c>
      <c r="C51" s="378">
        <f>1221+G26</f>
        <v>1403</v>
      </c>
      <c r="D51" s="151">
        <f>C51/C54*100</f>
        <v>63.4841628959276</v>
      </c>
      <c r="E51" s="164"/>
      <c r="F51" s="214"/>
      <c r="G51" s="214"/>
      <c r="H51" s="214"/>
      <c r="I51" s="304"/>
      <c r="J51" s="304"/>
      <c r="K51" s="304"/>
      <c r="L51" s="214"/>
    </row>
    <row r="52" spans="1:12" ht="18.75">
      <c r="A52" s="152">
        <v>2</v>
      </c>
      <c r="B52" s="153" t="s">
        <v>67</v>
      </c>
      <c r="C52" s="154">
        <v>717</v>
      </c>
      <c r="D52" s="155">
        <f>C52/C54*100</f>
        <v>32.44343891402715</v>
      </c>
      <c r="E52" s="164"/>
      <c r="F52" s="304"/>
      <c r="G52" s="305"/>
      <c r="H52" s="304"/>
      <c r="I52" s="304"/>
      <c r="J52" s="304"/>
      <c r="K52" s="304"/>
      <c r="L52" s="214"/>
    </row>
    <row r="53" spans="1:12" s="137" customFormat="1" ht="19.5" thickBot="1">
      <c r="A53" s="152">
        <v>3</v>
      </c>
      <c r="B53" s="153" t="s">
        <v>640</v>
      </c>
      <c r="C53" s="154">
        <v>90</v>
      </c>
      <c r="D53" s="155">
        <f>C53/C54*100</f>
        <v>4.072398190045249</v>
      </c>
      <c r="E53" s="164"/>
      <c r="F53" s="304"/>
      <c r="G53" s="305"/>
      <c r="H53" s="304"/>
      <c r="I53" s="304"/>
      <c r="J53" s="304"/>
      <c r="K53" s="304"/>
      <c r="L53" s="214"/>
    </row>
    <row r="54" spans="1:12" ht="19.5" thickBot="1">
      <c r="A54" s="849"/>
      <c r="B54" s="851"/>
      <c r="C54" s="41">
        <f>SUM(C51:C53)</f>
        <v>2210</v>
      </c>
      <c r="D54" s="11">
        <v>100</v>
      </c>
      <c r="E54" s="164"/>
      <c r="F54" s="304"/>
      <c r="G54" s="305"/>
      <c r="H54" s="304"/>
      <c r="I54" s="304"/>
      <c r="J54" s="304"/>
      <c r="K54" s="304"/>
      <c r="L54" s="214"/>
    </row>
    <row r="55" spans="1:11" ht="15.75">
      <c r="A55" s="2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.75">
      <c r="A56" s="29"/>
      <c r="C56" s="9"/>
      <c r="D56" s="9"/>
      <c r="E56" s="9"/>
      <c r="F56" s="9"/>
      <c r="G56" s="9"/>
      <c r="H56" s="9"/>
      <c r="I56" s="9"/>
      <c r="J56" s="9"/>
      <c r="K56" s="9"/>
    </row>
    <row r="57" spans="1:11" ht="15.75">
      <c r="A57" s="9"/>
      <c r="C57" s="9"/>
      <c r="G57" s="9"/>
      <c r="H57" s="9"/>
      <c r="I57" s="9"/>
      <c r="J57" s="9"/>
      <c r="K57" s="9"/>
    </row>
    <row r="58" spans="1:1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60" spans="1:5" ht="15.75">
      <c r="A60" s="30"/>
      <c r="B60" s="24"/>
      <c r="C60" s="26"/>
      <c r="D60" s="26"/>
      <c r="E60" s="26"/>
    </row>
    <row r="61" spans="1:5" ht="15.75">
      <c r="A61" s="30"/>
      <c r="B61" s="24"/>
      <c r="C61" s="26"/>
      <c r="D61" s="26"/>
      <c r="E61" s="26"/>
    </row>
    <row r="62" spans="1:5" ht="15.75">
      <c r="A62" s="30"/>
      <c r="B62" s="1"/>
      <c r="C62" s="27"/>
      <c r="D62" s="31"/>
      <c r="E62" s="32"/>
    </row>
    <row r="63" spans="1:5" ht="15.75">
      <c r="A63" s="30"/>
      <c r="B63" s="1"/>
      <c r="C63" s="27"/>
      <c r="D63" s="31"/>
      <c r="E63" s="32"/>
    </row>
    <row r="64" spans="1:5" ht="15.75">
      <c r="A64" s="30"/>
      <c r="B64" s="1"/>
      <c r="C64" s="27"/>
      <c r="D64" s="33"/>
      <c r="E64" s="32"/>
    </row>
    <row r="65" spans="1:5" ht="15.75">
      <c r="A65" s="30"/>
      <c r="B65" s="1"/>
      <c r="C65" s="34"/>
      <c r="D65" s="33"/>
      <c r="E65" s="32"/>
    </row>
  </sheetData>
  <sheetProtection/>
  <mergeCells count="37">
    <mergeCell ref="A25:A26"/>
    <mergeCell ref="B25:B26"/>
    <mergeCell ref="C25:C26"/>
    <mergeCell ref="A3:L3"/>
    <mergeCell ref="A1:L1"/>
    <mergeCell ref="L5:L7"/>
    <mergeCell ref="B6:B7"/>
    <mergeCell ref="C6:C7"/>
    <mergeCell ref="H6:H7"/>
    <mergeCell ref="B5:C5"/>
    <mergeCell ref="D5:D7"/>
    <mergeCell ref="I6:I7"/>
    <mergeCell ref="J6:J7"/>
    <mergeCell ref="A4:K4"/>
    <mergeCell ref="F5:F7"/>
    <mergeCell ref="G5:G7"/>
    <mergeCell ref="H5:J5"/>
    <mergeCell ref="K5:K7"/>
    <mergeCell ref="A5:A7"/>
    <mergeCell ref="E5:E7"/>
    <mergeCell ref="A44:B44"/>
    <mergeCell ref="B35:B37"/>
    <mergeCell ref="C35:F35"/>
    <mergeCell ref="A35:A37"/>
    <mergeCell ref="D36:F36"/>
    <mergeCell ref="A33:F33"/>
    <mergeCell ref="A39:B39"/>
    <mergeCell ref="A8:L8"/>
    <mergeCell ref="A31:F31"/>
    <mergeCell ref="A54:B54"/>
    <mergeCell ref="A47:D47"/>
    <mergeCell ref="A49:A50"/>
    <mergeCell ref="B49:B50"/>
    <mergeCell ref="C36:C37"/>
    <mergeCell ref="C49:C50"/>
    <mergeCell ref="A45:B45"/>
    <mergeCell ref="D49:D50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0" r:id="rId1"/>
  <ignoredErrors>
    <ignoredError sqref="C44:F44 K3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100"/>
  <sheetViews>
    <sheetView view="pageBreakPreview" zoomScaleNormal="75" zoomScaleSheetLayoutView="100" zoomScalePageLayoutView="0" workbookViewId="0" topLeftCell="A67">
      <selection activeCell="D11" sqref="D11"/>
    </sheetView>
  </sheetViews>
  <sheetFormatPr defaultColWidth="9.140625" defaultRowHeight="15"/>
  <cols>
    <col min="1" max="1" width="4.57421875" style="0" customWidth="1"/>
    <col min="2" max="2" width="33.8515625" style="0" customWidth="1"/>
    <col min="3" max="3" width="17.57421875" style="0" customWidth="1"/>
    <col min="4" max="4" width="19.8515625" style="0" customWidth="1"/>
    <col min="5" max="5" width="17.7109375" style="0" customWidth="1"/>
    <col min="6" max="6" width="13.57421875" style="0" customWidth="1"/>
    <col min="7" max="7" width="13.140625" style="0" customWidth="1"/>
    <col min="8" max="8" width="9.140625" style="0" customWidth="1"/>
    <col min="9" max="9" width="9.7109375" style="0" customWidth="1"/>
    <col min="10" max="10" width="9.421875" style="0" customWidth="1"/>
    <col min="11" max="11" width="8.140625" style="0" customWidth="1"/>
    <col min="12" max="12" width="14.57421875" style="0" customWidth="1"/>
    <col min="13" max="13" width="38.7109375" style="0" customWidth="1"/>
  </cols>
  <sheetData>
    <row r="1" spans="1:13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</row>
    <row r="2" spans="1:13" ht="3.7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.75">
      <c r="A3" s="844" t="s">
        <v>1125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</row>
    <row r="4" spans="1:12" ht="19.5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</row>
    <row r="5" spans="1:13" ht="16.5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7"/>
      <c r="K5" s="818"/>
      <c r="L5" s="810" t="s">
        <v>42</v>
      </c>
      <c r="M5" s="810" t="s">
        <v>43</v>
      </c>
    </row>
    <row r="6" spans="1:13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49</v>
      </c>
      <c r="J6" s="810" t="s">
        <v>11</v>
      </c>
      <c r="K6" s="810" t="s">
        <v>12</v>
      </c>
      <c r="L6" s="811"/>
      <c r="M6" s="811"/>
    </row>
    <row r="7" spans="1:13" ht="15.7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  <c r="M7" s="812"/>
    </row>
    <row r="8" spans="1:13" s="319" customFormat="1" ht="15.75" customHeight="1">
      <c r="A8" s="944" t="s">
        <v>17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6"/>
    </row>
    <row r="9" spans="1:13" s="998" customFormat="1" ht="15.75">
      <c r="A9" s="997">
        <v>1</v>
      </c>
      <c r="B9" s="981" t="s">
        <v>90</v>
      </c>
      <c r="C9" s="981" t="s">
        <v>91</v>
      </c>
      <c r="D9" s="981" t="s">
        <v>83</v>
      </c>
      <c r="E9" s="997" t="s">
        <v>118</v>
      </c>
      <c r="F9" s="997" t="s">
        <v>278</v>
      </c>
      <c r="G9" s="997">
        <v>60</v>
      </c>
      <c r="H9" s="997"/>
      <c r="I9" s="399"/>
      <c r="J9" s="997">
        <v>60</v>
      </c>
      <c r="K9" s="997"/>
      <c r="L9" s="997" t="s">
        <v>92</v>
      </c>
      <c r="M9" s="997" t="s">
        <v>342</v>
      </c>
    </row>
    <row r="10" spans="1:13" s="998" customFormat="1" ht="15.75">
      <c r="A10" s="792">
        <v>2</v>
      </c>
      <c r="B10" s="955" t="s">
        <v>194</v>
      </c>
      <c r="C10" s="999" t="s">
        <v>192</v>
      </c>
      <c r="D10" s="981" t="s">
        <v>83</v>
      </c>
      <c r="E10" s="792" t="s">
        <v>193</v>
      </c>
      <c r="F10" s="1000" t="s">
        <v>204</v>
      </c>
      <c r="G10" s="954">
        <v>90</v>
      </c>
      <c r="H10" s="954"/>
      <c r="I10" s="954"/>
      <c r="J10" s="954"/>
      <c r="K10" s="1001">
        <v>90</v>
      </c>
      <c r="L10" s="997" t="s">
        <v>92</v>
      </c>
      <c r="M10" s="954" t="s">
        <v>78</v>
      </c>
    </row>
    <row r="11" spans="1:13" s="998" customFormat="1" ht="15.75">
      <c r="A11" s="997">
        <v>3</v>
      </c>
      <c r="B11" s="981" t="s">
        <v>326</v>
      </c>
      <c r="C11" s="981" t="s">
        <v>327</v>
      </c>
      <c r="D11" s="962" t="s">
        <v>66</v>
      </c>
      <c r="E11" s="997" t="s">
        <v>276</v>
      </c>
      <c r="F11" s="997" t="s">
        <v>349</v>
      </c>
      <c r="G11" s="997">
        <v>60</v>
      </c>
      <c r="H11" s="997"/>
      <c r="I11" s="974"/>
      <c r="J11" s="997"/>
      <c r="K11" s="997">
        <v>60</v>
      </c>
      <c r="L11" s="997" t="s">
        <v>67</v>
      </c>
      <c r="M11" s="954" t="s">
        <v>78</v>
      </c>
    </row>
    <row r="12" spans="1:13" s="998" customFormat="1" ht="15.75">
      <c r="A12" s="1002">
        <v>4</v>
      </c>
      <c r="B12" s="984" t="s">
        <v>328</v>
      </c>
      <c r="C12" s="984" t="s">
        <v>192</v>
      </c>
      <c r="D12" s="984" t="s">
        <v>83</v>
      </c>
      <c r="E12" s="997" t="s">
        <v>329</v>
      </c>
      <c r="F12" s="997" t="s">
        <v>365</v>
      </c>
      <c r="G12" s="997">
        <v>96</v>
      </c>
      <c r="H12" s="997"/>
      <c r="I12" s="974"/>
      <c r="J12" s="997">
        <v>96</v>
      </c>
      <c r="K12" s="997"/>
      <c r="L12" s="1000" t="s">
        <v>92</v>
      </c>
      <c r="M12" s="1001" t="s">
        <v>74</v>
      </c>
    </row>
    <row r="13" spans="1:13" s="998" customFormat="1" ht="15.75">
      <c r="A13" s="1003"/>
      <c r="B13" s="1004"/>
      <c r="C13" s="1004"/>
      <c r="D13" s="1004"/>
      <c r="E13" s="997" t="s">
        <v>330</v>
      </c>
      <c r="F13" s="997" t="s">
        <v>365</v>
      </c>
      <c r="G13" s="997">
        <v>64</v>
      </c>
      <c r="H13" s="997"/>
      <c r="I13" s="974"/>
      <c r="J13" s="997">
        <v>64</v>
      </c>
      <c r="K13" s="997"/>
      <c r="L13" s="1000" t="s">
        <v>92</v>
      </c>
      <c r="M13" s="1001" t="s">
        <v>74</v>
      </c>
    </row>
    <row r="14" spans="1:13" s="998" customFormat="1" ht="15.75">
      <c r="A14" s="1003"/>
      <c r="B14" s="1004"/>
      <c r="C14" s="1004"/>
      <c r="D14" s="1004"/>
      <c r="E14" s="997" t="s">
        <v>346</v>
      </c>
      <c r="F14" s="997" t="s">
        <v>325</v>
      </c>
      <c r="G14" s="997">
        <v>96</v>
      </c>
      <c r="H14" s="997"/>
      <c r="I14" s="974"/>
      <c r="J14" s="997">
        <v>96</v>
      </c>
      <c r="K14" s="997"/>
      <c r="L14" s="1000" t="s">
        <v>92</v>
      </c>
      <c r="M14" s="1001" t="s">
        <v>74</v>
      </c>
    </row>
    <row r="15" spans="1:13" s="998" customFormat="1" ht="15.75">
      <c r="A15" s="1003"/>
      <c r="B15" s="1004"/>
      <c r="C15" s="1004"/>
      <c r="D15" s="1004"/>
      <c r="E15" s="997" t="s">
        <v>434</v>
      </c>
      <c r="F15" s="997" t="s">
        <v>644</v>
      </c>
      <c r="G15" s="997">
        <v>96</v>
      </c>
      <c r="H15" s="997"/>
      <c r="I15" s="974"/>
      <c r="J15" s="997">
        <v>96</v>
      </c>
      <c r="K15" s="997"/>
      <c r="L15" s="1000" t="s">
        <v>92</v>
      </c>
      <c r="M15" s="1001" t="s">
        <v>74</v>
      </c>
    </row>
    <row r="16" spans="1:13" s="998" customFormat="1" ht="15.75">
      <c r="A16" s="1003"/>
      <c r="B16" s="1004"/>
      <c r="C16" s="1004"/>
      <c r="D16" s="1004"/>
      <c r="E16" s="997" t="s">
        <v>435</v>
      </c>
      <c r="F16" s="997" t="s">
        <v>645</v>
      </c>
      <c r="G16" s="997">
        <v>128</v>
      </c>
      <c r="H16" s="997"/>
      <c r="I16" s="974"/>
      <c r="J16" s="997">
        <v>128</v>
      </c>
      <c r="K16" s="997"/>
      <c r="L16" s="1000" t="s">
        <v>92</v>
      </c>
      <c r="M16" s="1001" t="s">
        <v>74</v>
      </c>
    </row>
    <row r="17" spans="1:13" s="998" customFormat="1" ht="15.75">
      <c r="A17" s="1005"/>
      <c r="B17" s="987"/>
      <c r="C17" s="987"/>
      <c r="D17" s="987"/>
      <c r="E17" s="997" t="s">
        <v>591</v>
      </c>
      <c r="F17" s="997" t="s">
        <v>805</v>
      </c>
      <c r="G17" s="997">
        <v>32</v>
      </c>
      <c r="H17" s="997"/>
      <c r="I17" s="974"/>
      <c r="J17" s="997"/>
      <c r="K17" s="997">
        <v>32</v>
      </c>
      <c r="L17" s="1000" t="s">
        <v>92</v>
      </c>
      <c r="M17" s="1001" t="s">
        <v>74</v>
      </c>
    </row>
    <row r="18" spans="1:13" s="998" customFormat="1" ht="15.75">
      <c r="A18" s="997">
        <v>5</v>
      </c>
      <c r="B18" s="981" t="s">
        <v>331</v>
      </c>
      <c r="C18" s="981" t="s">
        <v>327</v>
      </c>
      <c r="D18" s="962" t="s">
        <v>66</v>
      </c>
      <c r="E18" s="997" t="s">
        <v>332</v>
      </c>
      <c r="F18" s="997" t="s">
        <v>377</v>
      </c>
      <c r="G18" s="997">
        <v>53</v>
      </c>
      <c r="H18" s="997">
        <v>3</v>
      </c>
      <c r="I18" s="974"/>
      <c r="J18" s="997"/>
      <c r="K18" s="997">
        <v>50</v>
      </c>
      <c r="L18" s="961" t="s">
        <v>67</v>
      </c>
      <c r="M18" s="1001" t="s">
        <v>74</v>
      </c>
    </row>
    <row r="19" spans="1:13" s="998" customFormat="1" ht="15.75">
      <c r="A19" s="1002">
        <v>6</v>
      </c>
      <c r="B19" s="984" t="s">
        <v>333</v>
      </c>
      <c r="C19" s="984" t="s">
        <v>334</v>
      </c>
      <c r="D19" s="981" t="s">
        <v>83</v>
      </c>
      <c r="E19" s="997" t="s">
        <v>330</v>
      </c>
      <c r="F19" s="997" t="s">
        <v>378</v>
      </c>
      <c r="G19" s="997">
        <v>50</v>
      </c>
      <c r="H19" s="997"/>
      <c r="I19" s="974"/>
      <c r="J19" s="997"/>
      <c r="K19" s="997">
        <v>50</v>
      </c>
      <c r="L19" s="1000" t="s">
        <v>92</v>
      </c>
      <c r="M19" s="954" t="s">
        <v>78</v>
      </c>
    </row>
    <row r="20" spans="1:13" s="960" customFormat="1" ht="15.75">
      <c r="A20" s="1005"/>
      <c r="B20" s="987"/>
      <c r="C20" s="987"/>
      <c r="D20" s="981" t="s">
        <v>83</v>
      </c>
      <c r="E20" s="1000" t="s">
        <v>904</v>
      </c>
      <c r="F20" s="1000"/>
      <c r="G20" s="1000">
        <v>50</v>
      </c>
      <c r="H20" s="1000"/>
      <c r="I20" s="1006"/>
      <c r="J20" s="1000"/>
      <c r="K20" s="1000">
        <v>50</v>
      </c>
      <c r="L20" s="1000" t="s">
        <v>452</v>
      </c>
      <c r="M20" s="954" t="s">
        <v>78</v>
      </c>
    </row>
    <row r="21" spans="1:13" s="998" customFormat="1" ht="15.75">
      <c r="A21" s="1002">
        <v>7</v>
      </c>
      <c r="B21" s="984" t="s">
        <v>335</v>
      </c>
      <c r="C21" s="984" t="s">
        <v>336</v>
      </c>
      <c r="D21" s="984" t="s">
        <v>83</v>
      </c>
      <c r="E21" s="1000" t="s">
        <v>337</v>
      </c>
      <c r="F21" s="1000" t="s">
        <v>479</v>
      </c>
      <c r="G21" s="1000">
        <v>491</v>
      </c>
      <c r="H21" s="1000"/>
      <c r="I21" s="1006"/>
      <c r="J21" s="1000">
        <v>341</v>
      </c>
      <c r="K21" s="1000">
        <v>150</v>
      </c>
      <c r="L21" s="1000" t="s">
        <v>298</v>
      </c>
      <c r="M21" s="1007" t="s">
        <v>74</v>
      </c>
    </row>
    <row r="22" spans="1:13" s="998" customFormat="1" ht="15.75">
      <c r="A22" s="1005"/>
      <c r="B22" s="987"/>
      <c r="C22" s="987"/>
      <c r="D22" s="987"/>
      <c r="E22" s="1000" t="s">
        <v>481</v>
      </c>
      <c r="F22" s="1000" t="s">
        <v>575</v>
      </c>
      <c r="G22" s="1000">
        <v>90</v>
      </c>
      <c r="H22" s="1000"/>
      <c r="I22" s="1006"/>
      <c r="J22" s="1000">
        <v>90</v>
      </c>
      <c r="K22" s="1000"/>
      <c r="L22" s="1000" t="s">
        <v>298</v>
      </c>
      <c r="M22" s="1007" t="s">
        <v>74</v>
      </c>
    </row>
    <row r="23" spans="1:13" s="998" customFormat="1" ht="15.75">
      <c r="A23" s="1002">
        <v>8</v>
      </c>
      <c r="B23" s="984" t="s">
        <v>347</v>
      </c>
      <c r="C23" s="984" t="s">
        <v>348</v>
      </c>
      <c r="D23" s="984" t="s">
        <v>83</v>
      </c>
      <c r="E23" s="997" t="s">
        <v>349</v>
      </c>
      <c r="F23" s="997" t="s">
        <v>434</v>
      </c>
      <c r="G23" s="997">
        <v>46</v>
      </c>
      <c r="H23" s="997"/>
      <c r="I23" s="974"/>
      <c r="J23" s="997"/>
      <c r="K23" s="997">
        <v>46</v>
      </c>
      <c r="L23" s="1000" t="s">
        <v>92</v>
      </c>
      <c r="M23" s="1007" t="s">
        <v>74</v>
      </c>
    </row>
    <row r="24" spans="1:13" s="998" customFormat="1" ht="15.75">
      <c r="A24" s="1003"/>
      <c r="B24" s="1004"/>
      <c r="C24" s="1004"/>
      <c r="D24" s="1004"/>
      <c r="E24" s="1000" t="s">
        <v>350</v>
      </c>
      <c r="F24" s="997" t="s">
        <v>434</v>
      </c>
      <c r="G24" s="1000">
        <v>50</v>
      </c>
      <c r="H24" s="1000"/>
      <c r="I24" s="1006"/>
      <c r="J24" s="1000"/>
      <c r="K24" s="1000">
        <v>50</v>
      </c>
      <c r="L24" s="1000" t="s">
        <v>92</v>
      </c>
      <c r="M24" s="1007" t="s">
        <v>74</v>
      </c>
    </row>
    <row r="25" spans="1:13" s="998" customFormat="1" ht="15.75">
      <c r="A25" s="1000">
        <v>9</v>
      </c>
      <c r="B25" s="1008" t="s">
        <v>376</v>
      </c>
      <c r="C25" s="1008" t="s">
        <v>348</v>
      </c>
      <c r="D25" s="1008" t="s">
        <v>83</v>
      </c>
      <c r="E25" s="1000" t="s">
        <v>325</v>
      </c>
      <c r="F25" s="1000" t="s">
        <v>647</v>
      </c>
      <c r="G25" s="1000">
        <v>61</v>
      </c>
      <c r="H25" s="997"/>
      <c r="I25" s="974"/>
      <c r="J25" s="997">
        <v>61</v>
      </c>
      <c r="K25" s="997"/>
      <c r="L25" s="1000" t="s">
        <v>92</v>
      </c>
      <c r="M25" s="1007" t="s">
        <v>74</v>
      </c>
    </row>
    <row r="26" spans="1:13" s="998" customFormat="1" ht="15.75">
      <c r="A26" s="1000">
        <v>10</v>
      </c>
      <c r="B26" s="1008" t="s">
        <v>436</v>
      </c>
      <c r="C26" s="1008" t="s">
        <v>437</v>
      </c>
      <c r="D26" s="1008" t="s">
        <v>83</v>
      </c>
      <c r="E26" s="1000" t="s">
        <v>438</v>
      </c>
      <c r="F26" s="1000" t="s">
        <v>645</v>
      </c>
      <c r="G26" s="1000">
        <v>105</v>
      </c>
      <c r="H26" s="1000"/>
      <c r="I26" s="1006"/>
      <c r="J26" s="1000"/>
      <c r="K26" s="1000">
        <v>105</v>
      </c>
      <c r="L26" s="1000" t="s">
        <v>304</v>
      </c>
      <c r="M26" s="1007" t="s">
        <v>74</v>
      </c>
    </row>
    <row r="27" spans="1:13" s="998" customFormat="1" ht="15.75">
      <c r="A27" s="1000">
        <v>11</v>
      </c>
      <c r="B27" s="1008" t="s">
        <v>441</v>
      </c>
      <c r="C27" s="1008" t="s">
        <v>348</v>
      </c>
      <c r="D27" s="1008" t="s">
        <v>83</v>
      </c>
      <c r="E27" s="1000" t="s">
        <v>368</v>
      </c>
      <c r="F27" s="1000" t="s">
        <v>546</v>
      </c>
      <c r="G27" s="1000">
        <v>50</v>
      </c>
      <c r="H27" s="1000"/>
      <c r="I27" s="1006"/>
      <c r="J27" s="1000"/>
      <c r="K27" s="1000">
        <v>50</v>
      </c>
      <c r="L27" s="1000" t="s">
        <v>442</v>
      </c>
      <c r="M27" s="954" t="s">
        <v>78</v>
      </c>
    </row>
    <row r="28" spans="1:13" s="998" customFormat="1" ht="15.75">
      <c r="A28" s="1002">
        <v>12</v>
      </c>
      <c r="B28" s="984" t="s">
        <v>457</v>
      </c>
      <c r="C28" s="984" t="s">
        <v>458</v>
      </c>
      <c r="D28" s="1008" t="s">
        <v>83</v>
      </c>
      <c r="E28" s="1000" t="s">
        <v>459</v>
      </c>
      <c r="F28" s="1000" t="s">
        <v>648</v>
      </c>
      <c r="G28" s="1000">
        <v>76</v>
      </c>
      <c r="H28" s="1000"/>
      <c r="I28" s="1006"/>
      <c r="J28" s="1000">
        <v>29</v>
      </c>
      <c r="K28" s="1000">
        <v>47</v>
      </c>
      <c r="L28" s="1000" t="s">
        <v>92</v>
      </c>
      <c r="M28" s="954" t="s">
        <v>78</v>
      </c>
    </row>
    <row r="29" spans="1:13" s="998" customFormat="1" ht="15.75">
      <c r="A29" s="1005"/>
      <c r="B29" s="987"/>
      <c r="C29" s="987"/>
      <c r="D29" s="1008" t="s">
        <v>83</v>
      </c>
      <c r="E29" s="964" t="s">
        <v>651</v>
      </c>
      <c r="F29" s="1009" t="s">
        <v>800</v>
      </c>
      <c r="G29" s="1000">
        <v>12</v>
      </c>
      <c r="H29" s="1000"/>
      <c r="I29" s="1006"/>
      <c r="J29" s="1000"/>
      <c r="K29" s="1000">
        <v>12</v>
      </c>
      <c r="L29" s="997" t="s">
        <v>92</v>
      </c>
      <c r="M29" s="997" t="s">
        <v>533</v>
      </c>
    </row>
    <row r="30" spans="1:13" s="998" customFormat="1" ht="15.75">
      <c r="A30" s="1000">
        <v>13</v>
      </c>
      <c r="B30" s="981" t="s">
        <v>469</v>
      </c>
      <c r="C30" s="981" t="s">
        <v>470</v>
      </c>
      <c r="D30" s="1008" t="s">
        <v>83</v>
      </c>
      <c r="E30" s="964" t="s">
        <v>475</v>
      </c>
      <c r="F30" s="997" t="s">
        <v>575</v>
      </c>
      <c r="G30" s="997">
        <v>30</v>
      </c>
      <c r="H30" s="997"/>
      <c r="I30" s="399"/>
      <c r="J30" s="997"/>
      <c r="K30" s="997">
        <v>30</v>
      </c>
      <c r="L30" s="997" t="s">
        <v>92</v>
      </c>
      <c r="M30" s="997" t="s">
        <v>471</v>
      </c>
    </row>
    <row r="31" spans="1:13" s="998" customFormat="1" ht="15.75">
      <c r="A31" s="1000">
        <v>14</v>
      </c>
      <c r="B31" s="981" t="s">
        <v>472</v>
      </c>
      <c r="C31" s="981" t="s">
        <v>91</v>
      </c>
      <c r="D31" s="1008" t="s">
        <v>83</v>
      </c>
      <c r="E31" s="964" t="s">
        <v>475</v>
      </c>
      <c r="F31" s="997" t="s">
        <v>575</v>
      </c>
      <c r="G31" s="997">
        <v>90</v>
      </c>
      <c r="H31" s="997"/>
      <c r="I31" s="399"/>
      <c r="J31" s="997"/>
      <c r="K31" s="997">
        <v>90</v>
      </c>
      <c r="L31" s="997" t="s">
        <v>92</v>
      </c>
      <c r="M31" s="997" t="s">
        <v>414</v>
      </c>
    </row>
    <row r="32" spans="1:13" s="998" customFormat="1" ht="15.75">
      <c r="A32" s="1002">
        <v>15</v>
      </c>
      <c r="B32" s="984" t="s">
        <v>473</v>
      </c>
      <c r="C32" s="984" t="s">
        <v>348</v>
      </c>
      <c r="D32" s="1010" t="s">
        <v>83</v>
      </c>
      <c r="E32" s="964" t="s">
        <v>476</v>
      </c>
      <c r="F32" s="997" t="s">
        <v>575</v>
      </c>
      <c r="G32" s="997">
        <v>189</v>
      </c>
      <c r="H32" s="997"/>
      <c r="I32" s="1011"/>
      <c r="J32" s="1000">
        <v>189</v>
      </c>
      <c r="K32" s="1000"/>
      <c r="L32" s="1000" t="s">
        <v>298</v>
      </c>
      <c r="M32" s="1000" t="s">
        <v>474</v>
      </c>
    </row>
    <row r="33" spans="1:13" s="998" customFormat="1" ht="15.75">
      <c r="A33" s="1005"/>
      <c r="B33" s="987"/>
      <c r="C33" s="987"/>
      <c r="D33" s="1010" t="s">
        <v>83</v>
      </c>
      <c r="E33" s="964" t="s">
        <v>1084</v>
      </c>
      <c r="F33" s="964"/>
      <c r="G33" s="997">
        <v>60</v>
      </c>
      <c r="H33" s="997"/>
      <c r="I33" s="1012"/>
      <c r="J33" s="997">
        <v>60</v>
      </c>
      <c r="K33" s="997"/>
      <c r="L33" s="997" t="s">
        <v>298</v>
      </c>
      <c r="M33" s="997" t="s">
        <v>177</v>
      </c>
    </row>
    <row r="34" spans="1:13" s="998" customFormat="1" ht="15.75">
      <c r="A34" s="1000">
        <v>16</v>
      </c>
      <c r="B34" s="1008" t="s">
        <v>534</v>
      </c>
      <c r="C34" s="1008" t="s">
        <v>532</v>
      </c>
      <c r="D34" s="1010" t="s">
        <v>83</v>
      </c>
      <c r="E34" s="964" t="s">
        <v>475</v>
      </c>
      <c r="F34" s="997" t="s">
        <v>575</v>
      </c>
      <c r="G34" s="997">
        <v>26</v>
      </c>
      <c r="H34" s="997"/>
      <c r="I34" s="1000"/>
      <c r="J34" s="1013"/>
      <c r="K34" s="1013">
        <v>26</v>
      </c>
      <c r="L34" s="1013" t="s">
        <v>92</v>
      </c>
      <c r="M34" s="1013" t="s">
        <v>533</v>
      </c>
    </row>
    <row r="35" spans="1:13" s="998" customFormat="1" ht="15.75">
      <c r="A35" s="1000">
        <v>17</v>
      </c>
      <c r="B35" s="981" t="s">
        <v>482</v>
      </c>
      <c r="C35" s="972" t="s">
        <v>487</v>
      </c>
      <c r="D35" s="1008" t="s">
        <v>83</v>
      </c>
      <c r="E35" s="964" t="s">
        <v>488</v>
      </c>
      <c r="F35" s="997" t="s">
        <v>591</v>
      </c>
      <c r="G35" s="997">
        <v>60</v>
      </c>
      <c r="H35" s="997"/>
      <c r="I35" s="997"/>
      <c r="J35" s="399"/>
      <c r="K35" s="997">
        <v>60</v>
      </c>
      <c r="L35" s="997" t="s">
        <v>92</v>
      </c>
      <c r="M35" s="997" t="s">
        <v>471</v>
      </c>
    </row>
    <row r="36" spans="1:13" s="998" customFormat="1" ht="15.75">
      <c r="A36" s="1000">
        <v>18</v>
      </c>
      <c r="B36" s="981" t="s">
        <v>483</v>
      </c>
      <c r="C36" s="972" t="s">
        <v>487</v>
      </c>
      <c r="D36" s="981" t="s">
        <v>83</v>
      </c>
      <c r="E36" s="964" t="s">
        <v>488</v>
      </c>
      <c r="F36" s="997" t="s">
        <v>591</v>
      </c>
      <c r="G36" s="997">
        <v>65</v>
      </c>
      <c r="H36" s="997"/>
      <c r="I36" s="997"/>
      <c r="J36" s="399"/>
      <c r="K36" s="997">
        <v>65</v>
      </c>
      <c r="L36" s="997" t="s">
        <v>92</v>
      </c>
      <c r="M36" s="997" t="s">
        <v>471</v>
      </c>
    </row>
    <row r="37" spans="1:13" s="998" customFormat="1" ht="15.75">
      <c r="A37" s="1000">
        <v>19</v>
      </c>
      <c r="B37" s="981" t="s">
        <v>484</v>
      </c>
      <c r="C37" s="972" t="s">
        <v>487</v>
      </c>
      <c r="D37" s="981" t="s">
        <v>83</v>
      </c>
      <c r="E37" s="964" t="s">
        <v>489</v>
      </c>
      <c r="F37" s="997" t="s">
        <v>622</v>
      </c>
      <c r="G37" s="997">
        <v>30</v>
      </c>
      <c r="H37" s="997"/>
      <c r="I37" s="997"/>
      <c r="J37" s="399"/>
      <c r="K37" s="997">
        <v>30</v>
      </c>
      <c r="L37" s="997" t="s">
        <v>92</v>
      </c>
      <c r="M37" s="997" t="s">
        <v>485</v>
      </c>
    </row>
    <row r="38" spans="1:13" s="998" customFormat="1" ht="15.75">
      <c r="A38" s="1000">
        <v>20</v>
      </c>
      <c r="B38" s="981" t="s">
        <v>486</v>
      </c>
      <c r="C38" s="972" t="s">
        <v>487</v>
      </c>
      <c r="D38" s="981" t="s">
        <v>83</v>
      </c>
      <c r="E38" s="964" t="s">
        <v>489</v>
      </c>
      <c r="F38" s="997" t="s">
        <v>622</v>
      </c>
      <c r="G38" s="997">
        <v>100</v>
      </c>
      <c r="H38" s="997"/>
      <c r="I38" s="997"/>
      <c r="J38" s="399"/>
      <c r="K38" s="997">
        <v>100</v>
      </c>
      <c r="L38" s="997" t="s">
        <v>92</v>
      </c>
      <c r="M38" s="997" t="s">
        <v>485</v>
      </c>
    </row>
    <row r="39" spans="1:13" s="960" customFormat="1" ht="15.75">
      <c r="A39" s="1000">
        <v>21</v>
      </c>
      <c r="B39" s="1008" t="s">
        <v>796</v>
      </c>
      <c r="C39" s="989" t="s">
        <v>336</v>
      </c>
      <c r="D39" s="1008" t="s">
        <v>83</v>
      </c>
      <c r="E39" s="957" t="s">
        <v>797</v>
      </c>
      <c r="F39" s="1000" t="s">
        <v>768</v>
      </c>
      <c r="G39" s="1000">
        <v>190</v>
      </c>
      <c r="H39" s="1000"/>
      <c r="I39" s="1000"/>
      <c r="J39" s="1007">
        <v>190</v>
      </c>
      <c r="K39" s="1000"/>
      <c r="L39" s="1000" t="s">
        <v>304</v>
      </c>
      <c r="M39" s="1000" t="s">
        <v>485</v>
      </c>
    </row>
    <row r="40" spans="1:13" s="998" customFormat="1" ht="15.75">
      <c r="A40" s="1000">
        <v>22</v>
      </c>
      <c r="B40" s="1008" t="s">
        <v>633</v>
      </c>
      <c r="C40" s="1008" t="s">
        <v>266</v>
      </c>
      <c r="D40" s="1008" t="s">
        <v>83</v>
      </c>
      <c r="E40" s="957" t="s">
        <v>634</v>
      </c>
      <c r="F40" s="1000" t="s">
        <v>798</v>
      </c>
      <c r="G40" s="1000">
        <v>52</v>
      </c>
      <c r="H40" s="1000"/>
      <c r="I40" s="1000"/>
      <c r="J40" s="1011"/>
      <c r="K40" s="1000">
        <v>52</v>
      </c>
      <c r="L40" s="1000" t="s">
        <v>92</v>
      </c>
      <c r="M40" s="1000" t="s">
        <v>533</v>
      </c>
    </row>
    <row r="41" spans="1:13" s="998" customFormat="1" ht="15.75">
      <c r="A41" s="1000">
        <v>23</v>
      </c>
      <c r="B41" s="981" t="s">
        <v>641</v>
      </c>
      <c r="C41" s="981" t="s">
        <v>275</v>
      </c>
      <c r="D41" s="1008" t="s">
        <v>83</v>
      </c>
      <c r="E41" s="964" t="s">
        <v>643</v>
      </c>
      <c r="F41" s="997" t="s">
        <v>799</v>
      </c>
      <c r="G41" s="997">
        <v>19</v>
      </c>
      <c r="H41" s="997"/>
      <c r="I41" s="997"/>
      <c r="J41" s="399"/>
      <c r="K41" s="997">
        <v>19</v>
      </c>
      <c r="L41" s="1000" t="s">
        <v>92</v>
      </c>
      <c r="M41" s="1000" t="s">
        <v>533</v>
      </c>
    </row>
    <row r="42" spans="1:13" s="998" customFormat="1" ht="15.75">
      <c r="A42" s="1000">
        <v>24</v>
      </c>
      <c r="B42" s="1008" t="s">
        <v>642</v>
      </c>
      <c r="C42" s="1008" t="s">
        <v>275</v>
      </c>
      <c r="D42" s="1008" t="s">
        <v>83</v>
      </c>
      <c r="E42" s="964" t="s">
        <v>643</v>
      </c>
      <c r="F42" s="997" t="s">
        <v>799</v>
      </c>
      <c r="G42" s="1000">
        <v>19</v>
      </c>
      <c r="H42" s="1000"/>
      <c r="I42" s="1000"/>
      <c r="J42" s="1011"/>
      <c r="K42" s="1000">
        <v>19</v>
      </c>
      <c r="L42" s="1000" t="s">
        <v>92</v>
      </c>
      <c r="M42" s="1000" t="s">
        <v>533</v>
      </c>
    </row>
    <row r="43" spans="1:13" s="960" customFormat="1" ht="15.75">
      <c r="A43" s="1000">
        <v>25</v>
      </c>
      <c r="B43" s="1014" t="s">
        <v>789</v>
      </c>
      <c r="C43" s="1014" t="s">
        <v>327</v>
      </c>
      <c r="D43" s="981" t="s">
        <v>83</v>
      </c>
      <c r="E43" s="1015" t="s">
        <v>790</v>
      </c>
      <c r="F43" s="1016" t="s">
        <v>865</v>
      </c>
      <c r="G43" s="1000">
        <v>65</v>
      </c>
      <c r="H43" s="1000"/>
      <c r="I43" s="1000"/>
      <c r="J43" s="974"/>
      <c r="K43" s="1000">
        <v>65</v>
      </c>
      <c r="L43" s="1000" t="s">
        <v>452</v>
      </c>
      <c r="M43" s="997" t="s">
        <v>533</v>
      </c>
    </row>
    <row r="44" spans="1:13" s="960" customFormat="1" ht="15.75">
      <c r="A44" s="1000">
        <v>26</v>
      </c>
      <c r="B44" s="981" t="s">
        <v>801</v>
      </c>
      <c r="C44" s="981" t="s">
        <v>275</v>
      </c>
      <c r="D44" s="1008" t="s">
        <v>83</v>
      </c>
      <c r="E44" s="1017" t="s">
        <v>805</v>
      </c>
      <c r="F44" s="997" t="s">
        <v>969</v>
      </c>
      <c r="G44" s="1018">
        <v>100</v>
      </c>
      <c r="H44" s="997"/>
      <c r="I44" s="997"/>
      <c r="K44" s="997">
        <v>100</v>
      </c>
      <c r="L44" s="997" t="s">
        <v>92</v>
      </c>
      <c r="M44" s="997" t="s">
        <v>533</v>
      </c>
    </row>
    <row r="45" spans="1:13" s="960" customFormat="1" ht="15.75">
      <c r="A45" s="1000">
        <v>27</v>
      </c>
      <c r="B45" s="981" t="s">
        <v>802</v>
      </c>
      <c r="C45" s="981" t="s">
        <v>275</v>
      </c>
      <c r="D45" s="1008" t="s">
        <v>83</v>
      </c>
      <c r="E45" s="1017" t="s">
        <v>805</v>
      </c>
      <c r="F45" s="997" t="s">
        <v>970</v>
      </c>
      <c r="G45" s="1018">
        <v>64</v>
      </c>
      <c r="H45" s="997"/>
      <c r="I45" s="974"/>
      <c r="J45" s="997">
        <v>64</v>
      </c>
      <c r="K45" s="997"/>
      <c r="L45" s="997" t="s">
        <v>92</v>
      </c>
      <c r="M45" s="997" t="s">
        <v>474</v>
      </c>
    </row>
    <row r="46" spans="1:13" s="960" customFormat="1" ht="15.75">
      <c r="A46" s="1002">
        <v>28</v>
      </c>
      <c r="B46" s="984" t="s">
        <v>803</v>
      </c>
      <c r="C46" s="984" t="s">
        <v>804</v>
      </c>
      <c r="D46" s="984" t="s">
        <v>83</v>
      </c>
      <c r="E46" s="1017" t="s">
        <v>805</v>
      </c>
      <c r="F46" s="997" t="s">
        <v>971</v>
      </c>
      <c r="G46" s="1019">
        <v>50</v>
      </c>
      <c r="H46" s="1000"/>
      <c r="I46" s="1006"/>
      <c r="J46" s="1000"/>
      <c r="K46" s="1000">
        <v>50</v>
      </c>
      <c r="L46" s="1000" t="s">
        <v>92</v>
      </c>
      <c r="M46" s="1000" t="s">
        <v>533</v>
      </c>
    </row>
    <row r="47" spans="1:13" s="960" customFormat="1" ht="15.75">
      <c r="A47" s="1003"/>
      <c r="B47" s="1004"/>
      <c r="C47" s="1004"/>
      <c r="D47" s="1004"/>
      <c r="E47" s="1020" t="s">
        <v>812</v>
      </c>
      <c r="F47" s="997" t="s">
        <v>971</v>
      </c>
      <c r="G47" s="1019">
        <v>50</v>
      </c>
      <c r="H47" s="1000"/>
      <c r="I47" s="1006"/>
      <c r="J47" s="1000"/>
      <c r="K47" s="1000">
        <v>50</v>
      </c>
      <c r="L47" s="1000" t="s">
        <v>92</v>
      </c>
      <c r="M47" s="1000" t="s">
        <v>533</v>
      </c>
    </row>
    <row r="48" spans="1:13" s="960" customFormat="1" ht="15.75">
      <c r="A48" s="1009">
        <v>29</v>
      </c>
      <c r="B48" s="981" t="s">
        <v>967</v>
      </c>
      <c r="C48" s="981" t="s">
        <v>437</v>
      </c>
      <c r="D48" s="981" t="s">
        <v>83</v>
      </c>
      <c r="E48" s="1017" t="s">
        <v>998</v>
      </c>
      <c r="F48" s="997" t="s">
        <v>1085</v>
      </c>
      <c r="G48" s="1018">
        <v>93</v>
      </c>
      <c r="H48" s="1018"/>
      <c r="I48" s="974"/>
      <c r="J48" s="997"/>
      <c r="K48" s="997">
        <v>93</v>
      </c>
      <c r="L48" s="997" t="s">
        <v>442</v>
      </c>
      <c r="M48" s="997" t="s">
        <v>533</v>
      </c>
    </row>
    <row r="49" spans="1:13" s="960" customFormat="1" ht="15.75">
      <c r="A49" s="1002">
        <v>30</v>
      </c>
      <c r="B49" s="1021" t="s">
        <v>968</v>
      </c>
      <c r="C49" s="981" t="s">
        <v>192</v>
      </c>
      <c r="D49" s="981" t="s">
        <v>190</v>
      </c>
      <c r="E49" s="1017" t="s">
        <v>999</v>
      </c>
      <c r="F49" s="997" t="s">
        <v>1086</v>
      </c>
      <c r="G49" s="1018">
        <v>160</v>
      </c>
      <c r="H49" s="997"/>
      <c r="I49" s="974"/>
      <c r="J49" s="997"/>
      <c r="K49" s="997">
        <v>160</v>
      </c>
      <c r="L49" s="997" t="s">
        <v>304</v>
      </c>
      <c r="M49" s="997" t="s">
        <v>474</v>
      </c>
    </row>
    <row r="50" spans="1:13" s="960" customFormat="1" ht="15.75">
      <c r="A50" s="1003"/>
      <c r="B50" s="1021"/>
      <c r="C50" s="981" t="s">
        <v>192</v>
      </c>
      <c r="D50" s="981" t="s">
        <v>190</v>
      </c>
      <c r="E50" s="1017" t="s">
        <v>1000</v>
      </c>
      <c r="F50" s="997" t="s">
        <v>1086</v>
      </c>
      <c r="G50" s="1018">
        <v>272</v>
      </c>
      <c r="H50" s="997"/>
      <c r="I50" s="974"/>
      <c r="J50" s="997"/>
      <c r="K50" s="997">
        <v>272</v>
      </c>
      <c r="L50" s="997" t="s">
        <v>304</v>
      </c>
      <c r="M50" s="997" t="s">
        <v>474</v>
      </c>
    </row>
    <row r="51" spans="1:13" s="960" customFormat="1" ht="15.75">
      <c r="A51" s="1005"/>
      <c r="B51" s="1021"/>
      <c r="C51" s="1008" t="s">
        <v>192</v>
      </c>
      <c r="D51" s="1008" t="s">
        <v>190</v>
      </c>
      <c r="E51" s="964" t="s">
        <v>1001</v>
      </c>
      <c r="F51" s="997" t="s">
        <v>1086</v>
      </c>
      <c r="G51" s="997">
        <v>165</v>
      </c>
      <c r="H51" s="997"/>
      <c r="I51" s="974"/>
      <c r="J51" s="997"/>
      <c r="K51" s="1000">
        <v>165</v>
      </c>
      <c r="L51" s="1000" t="s">
        <v>304</v>
      </c>
      <c r="M51" s="1000" t="s">
        <v>474</v>
      </c>
    </row>
    <row r="52" spans="1:13" s="960" customFormat="1" ht="15.75">
      <c r="A52" s="1022">
        <v>31</v>
      </c>
      <c r="B52" s="984" t="s">
        <v>997</v>
      </c>
      <c r="C52" s="984" t="s">
        <v>320</v>
      </c>
      <c r="D52" s="1008" t="s">
        <v>83</v>
      </c>
      <c r="E52" s="964" t="s">
        <v>1001</v>
      </c>
      <c r="F52" s="997" t="s">
        <v>1085</v>
      </c>
      <c r="G52" s="997">
        <v>93</v>
      </c>
      <c r="H52" s="997"/>
      <c r="I52" s="1006"/>
      <c r="J52" s="1000"/>
      <c r="K52" s="997">
        <v>93</v>
      </c>
      <c r="L52" s="997" t="s">
        <v>298</v>
      </c>
      <c r="M52" s="997" t="s">
        <v>474</v>
      </c>
    </row>
    <row r="53" spans="1:13" s="960" customFormat="1" ht="15.75">
      <c r="A53" s="1023"/>
      <c r="B53" s="987"/>
      <c r="C53" s="987"/>
      <c r="D53" s="1008" t="s">
        <v>83</v>
      </c>
      <c r="E53" s="964" t="s">
        <v>1092</v>
      </c>
      <c r="F53" s="997"/>
      <c r="G53" s="997">
        <v>93</v>
      </c>
      <c r="H53" s="997"/>
      <c r="I53" s="1006"/>
      <c r="J53" s="1000"/>
      <c r="K53" s="1013">
        <v>93</v>
      </c>
      <c r="L53" s="1013" t="s">
        <v>298</v>
      </c>
      <c r="M53" s="1013" t="s">
        <v>474</v>
      </c>
    </row>
    <row r="54" spans="1:13" s="960" customFormat="1" ht="31.5">
      <c r="A54" s="1002">
        <v>32</v>
      </c>
      <c r="B54" s="984" t="s">
        <v>1019</v>
      </c>
      <c r="C54" s="1021" t="s">
        <v>327</v>
      </c>
      <c r="D54" s="981" t="s">
        <v>117</v>
      </c>
      <c r="E54" s="964" t="s">
        <v>1079</v>
      </c>
      <c r="F54" s="997"/>
      <c r="G54" s="997">
        <v>357</v>
      </c>
      <c r="H54" s="997"/>
      <c r="I54" s="1006"/>
      <c r="J54" s="1000"/>
      <c r="K54" s="1000">
        <v>357</v>
      </c>
      <c r="L54" s="1000" t="s">
        <v>1021</v>
      </c>
      <c r="M54" s="1000" t="s">
        <v>474</v>
      </c>
    </row>
    <row r="55" spans="1:13" s="960" customFormat="1" ht="31.5">
      <c r="A55" s="1003"/>
      <c r="B55" s="1004"/>
      <c r="C55" s="1021"/>
      <c r="D55" s="981" t="s">
        <v>117</v>
      </c>
      <c r="E55" s="964" t="s">
        <v>1093</v>
      </c>
      <c r="F55" s="981"/>
      <c r="G55" s="997">
        <v>341</v>
      </c>
      <c r="H55" s="1018"/>
      <c r="I55" s="974"/>
      <c r="J55" s="997"/>
      <c r="K55" s="997">
        <v>341</v>
      </c>
      <c r="L55" s="997" t="s">
        <v>1021</v>
      </c>
      <c r="M55" s="997" t="s">
        <v>474</v>
      </c>
    </row>
    <row r="56" spans="1:13" s="960" customFormat="1" ht="31.5">
      <c r="A56" s="1003"/>
      <c r="B56" s="1004"/>
      <c r="C56" s="984"/>
      <c r="D56" s="1008" t="s">
        <v>117</v>
      </c>
      <c r="E56" s="957" t="s">
        <v>1094</v>
      </c>
      <c r="F56" s="1008"/>
      <c r="G56" s="1000">
        <v>82</v>
      </c>
      <c r="H56" s="1019"/>
      <c r="I56" s="1006"/>
      <c r="J56" s="1000"/>
      <c r="K56" s="1000">
        <v>82</v>
      </c>
      <c r="L56" s="1000" t="s">
        <v>1021</v>
      </c>
      <c r="M56" s="1000" t="s">
        <v>474</v>
      </c>
    </row>
    <row r="57" spans="1:13" s="960" customFormat="1" ht="15.75">
      <c r="A57" s="1024">
        <v>33</v>
      </c>
      <c r="B57" s="1021" t="s">
        <v>1087</v>
      </c>
      <c r="C57" s="1021" t="s">
        <v>1088</v>
      </c>
      <c r="D57" s="981" t="s">
        <v>83</v>
      </c>
      <c r="E57" s="964" t="s">
        <v>1095</v>
      </c>
      <c r="F57" s="997"/>
      <c r="G57" s="997">
        <v>50</v>
      </c>
      <c r="H57" s="997"/>
      <c r="I57" s="997"/>
      <c r="J57" s="997"/>
      <c r="K57" s="997">
        <v>50</v>
      </c>
      <c r="L57" s="997" t="s">
        <v>452</v>
      </c>
      <c r="M57" s="997" t="s">
        <v>533</v>
      </c>
    </row>
    <row r="58" spans="1:13" s="960" customFormat="1" ht="16.5" thickBot="1">
      <c r="A58" s="1002"/>
      <c r="B58" s="984"/>
      <c r="C58" s="984"/>
      <c r="D58" s="1008" t="s">
        <v>83</v>
      </c>
      <c r="E58" s="957" t="s">
        <v>1096</v>
      </c>
      <c r="F58" s="1000"/>
      <c r="G58" s="1000">
        <v>50</v>
      </c>
      <c r="H58" s="1000"/>
      <c r="I58" s="1000"/>
      <c r="J58" s="1000"/>
      <c r="K58" s="1000">
        <v>50</v>
      </c>
      <c r="L58" s="1000" t="s">
        <v>452</v>
      </c>
      <c r="M58" s="1000" t="s">
        <v>533</v>
      </c>
    </row>
    <row r="59" spans="1:13" s="319" customFormat="1" ht="16.5" customHeight="1" thickBot="1">
      <c r="A59" s="881" t="s">
        <v>31</v>
      </c>
      <c r="B59" s="882"/>
      <c r="C59" s="882"/>
      <c r="D59" s="882"/>
      <c r="E59" s="882"/>
      <c r="F59" s="883"/>
      <c r="G59" s="87">
        <f>SUM(G9:G58)</f>
        <v>4871</v>
      </c>
      <c r="H59" s="87">
        <f>SUM(H9:H47)</f>
        <v>3</v>
      </c>
      <c r="I59" s="87"/>
      <c r="J59" s="87">
        <f>SUM(J9:J47)</f>
        <v>1564</v>
      </c>
      <c r="K59" s="87">
        <f>SUM(K9:K58)</f>
        <v>3304</v>
      </c>
      <c r="L59" s="91" t="s">
        <v>13</v>
      </c>
      <c r="M59" s="11" t="s">
        <v>13</v>
      </c>
    </row>
    <row r="60" spans="1:12" ht="15.75">
      <c r="A60" s="6"/>
      <c r="B60" s="6"/>
      <c r="C60" s="6"/>
      <c r="D60" s="6"/>
      <c r="E60" s="7"/>
      <c r="F60" s="6"/>
      <c r="H60" s="137"/>
      <c r="I60" s="137"/>
      <c r="J60" s="137"/>
      <c r="K60" s="137"/>
      <c r="L60" s="6"/>
    </row>
    <row r="61" spans="1:12" ht="15.75">
      <c r="A61" s="842" t="s">
        <v>18</v>
      </c>
      <c r="B61" s="842"/>
      <c r="C61" s="842"/>
      <c r="D61" s="842"/>
      <c r="E61" s="842"/>
      <c r="F61" s="842"/>
      <c r="G61" s="9"/>
      <c r="H61" s="9"/>
      <c r="I61" s="9"/>
      <c r="J61" s="9"/>
      <c r="K61" s="9"/>
      <c r="L61" s="9"/>
    </row>
    <row r="62" spans="1:12" ht="16.5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6.5" thickBot="1">
      <c r="A63" s="853" t="s">
        <v>1</v>
      </c>
      <c r="B63" s="853" t="s">
        <v>3</v>
      </c>
      <c r="C63" s="849" t="s">
        <v>19</v>
      </c>
      <c r="D63" s="850"/>
      <c r="E63" s="850"/>
      <c r="F63" s="850"/>
      <c r="G63" s="851"/>
      <c r="H63" s="9"/>
      <c r="I63" s="9"/>
      <c r="J63" s="9"/>
      <c r="K63" s="9"/>
      <c r="L63" s="9"/>
    </row>
    <row r="64" spans="1:12" ht="16.5" thickBot="1">
      <c r="A64" s="854"/>
      <c r="B64" s="874"/>
      <c r="C64" s="858" t="s">
        <v>20</v>
      </c>
      <c r="D64" s="849" t="s">
        <v>21</v>
      </c>
      <c r="E64" s="850"/>
      <c r="F64" s="850"/>
      <c r="G64" s="851"/>
      <c r="H64" s="9"/>
      <c r="I64" s="9"/>
      <c r="J64" s="9"/>
      <c r="K64" s="9"/>
      <c r="L64" s="9"/>
    </row>
    <row r="65" spans="1:12" ht="16.5" thickBot="1">
      <c r="A65" s="855"/>
      <c r="B65" s="875"/>
      <c r="C65" s="867"/>
      <c r="D65" s="11" t="s">
        <v>22</v>
      </c>
      <c r="E65" s="104" t="s">
        <v>49</v>
      </c>
      <c r="F65" s="95" t="s">
        <v>11</v>
      </c>
      <c r="G65" s="12" t="s">
        <v>23</v>
      </c>
      <c r="H65" s="9"/>
      <c r="I65" s="9"/>
      <c r="J65" s="9"/>
      <c r="K65" s="9"/>
      <c r="L65" s="9"/>
    </row>
    <row r="66" spans="1:12" ht="16.5" thickBot="1">
      <c r="A66" s="110"/>
      <c r="B66" s="174" t="s">
        <v>190</v>
      </c>
      <c r="C66" s="113">
        <f>G49+G50+G51</f>
        <v>597</v>
      </c>
      <c r="D66" s="50"/>
      <c r="E66" s="107"/>
      <c r="F66" s="1"/>
      <c r="G66" s="49">
        <f>432+K51</f>
        <v>597</v>
      </c>
      <c r="H66" s="9"/>
      <c r="I66" s="9"/>
      <c r="J66" s="9"/>
      <c r="K66" s="9"/>
      <c r="L66" s="9"/>
    </row>
    <row r="67" spans="1:12" ht="16.5" thickBot="1">
      <c r="A67" s="856" t="s">
        <v>24</v>
      </c>
      <c r="B67" s="884"/>
      <c r="C67" s="71">
        <f>C66</f>
        <v>597</v>
      </c>
      <c r="D67" s="11"/>
      <c r="E67" s="66"/>
      <c r="F67" s="102"/>
      <c r="G67" s="11">
        <f>G66</f>
        <v>597</v>
      </c>
      <c r="H67" s="9"/>
      <c r="I67" s="9"/>
      <c r="J67" s="9"/>
      <c r="K67" s="9"/>
      <c r="L67" s="9"/>
    </row>
    <row r="68" spans="1:12" ht="16.5" thickBot="1">
      <c r="A68" s="100">
        <v>1</v>
      </c>
      <c r="B68" s="74" t="s">
        <v>83</v>
      </c>
      <c r="C68" s="71">
        <f>2942+G48+G53+G57+G58+G33+G52</f>
        <v>3381</v>
      </c>
      <c r="D68" s="71"/>
      <c r="E68" s="71"/>
      <c r="F68" s="71">
        <f>1504+J33</f>
        <v>1564</v>
      </c>
      <c r="G68" s="71">
        <f>1438+K48+K53+K57+K58+K52+K33</f>
        <v>1817</v>
      </c>
      <c r="H68" s="9"/>
      <c r="I68" s="9"/>
      <c r="J68" s="9"/>
      <c r="K68" s="9"/>
      <c r="L68" s="9"/>
    </row>
    <row r="69" spans="1:12" ht="16.5" thickBot="1">
      <c r="A69" s="813" t="s">
        <v>44</v>
      </c>
      <c r="B69" s="814"/>
      <c r="C69" s="71">
        <f>SUM(C68)</f>
        <v>3381</v>
      </c>
      <c r="D69" s="11"/>
      <c r="E69" s="66"/>
      <c r="F69" s="102">
        <f>SUM(F68)</f>
        <v>1564</v>
      </c>
      <c r="G69" s="11">
        <f>SUM(G68)</f>
        <v>1817</v>
      </c>
      <c r="H69" s="9"/>
      <c r="I69" s="9"/>
      <c r="J69" s="9"/>
      <c r="K69" s="9"/>
      <c r="L69" s="9"/>
    </row>
    <row r="70" spans="1:12" ht="15" customHeight="1">
      <c r="A70" s="22">
        <v>1</v>
      </c>
      <c r="B70" s="92" t="s">
        <v>66</v>
      </c>
      <c r="C70" s="93">
        <v>113</v>
      </c>
      <c r="D70" s="93">
        <v>3</v>
      </c>
      <c r="E70" s="108"/>
      <c r="F70" s="31"/>
      <c r="G70" s="93">
        <v>110</v>
      </c>
      <c r="H70" s="10"/>
      <c r="I70" s="10"/>
      <c r="J70" s="9"/>
      <c r="K70" s="9"/>
      <c r="L70" s="9"/>
    </row>
    <row r="71" spans="1:12" ht="15.75" customHeight="1">
      <c r="A71" s="105">
        <v>2</v>
      </c>
      <c r="B71" s="23" t="s">
        <v>117</v>
      </c>
      <c r="C71" s="15">
        <f>G54+G55+G56</f>
        <v>780</v>
      </c>
      <c r="D71" s="15"/>
      <c r="E71" s="99"/>
      <c r="F71" s="109"/>
      <c r="G71" s="15">
        <f>K54+K55+K56</f>
        <v>780</v>
      </c>
      <c r="H71" s="9"/>
      <c r="I71" s="9"/>
      <c r="J71" s="9"/>
      <c r="K71" s="9"/>
      <c r="L71" s="9"/>
    </row>
    <row r="72" spans="1:12" ht="16.5" thickBot="1">
      <c r="A72" s="76"/>
      <c r="B72" s="23"/>
      <c r="C72" s="106"/>
      <c r="D72" s="106"/>
      <c r="E72" s="98"/>
      <c r="F72" s="82"/>
      <c r="G72" s="106"/>
      <c r="H72" s="9"/>
      <c r="I72" s="9"/>
      <c r="J72" s="9"/>
      <c r="K72" s="9"/>
      <c r="L72" s="9"/>
    </row>
    <row r="73" spans="1:12" ht="16.5" thickBot="1">
      <c r="A73" s="849" t="s">
        <v>25</v>
      </c>
      <c r="B73" s="850"/>
      <c r="C73" s="19">
        <f>SUM(C70:C72)</f>
        <v>893</v>
      </c>
      <c r="D73" s="19">
        <v>3</v>
      </c>
      <c r="E73" s="165"/>
      <c r="F73" s="19"/>
      <c r="G73" s="19">
        <f>SUM(G70:G72)</f>
        <v>890</v>
      </c>
      <c r="H73" s="9"/>
      <c r="I73" s="9"/>
      <c r="J73" s="9"/>
      <c r="K73" s="9"/>
      <c r="L73" s="9"/>
    </row>
    <row r="74" spans="1:12" ht="17.25" customHeight="1" thickBot="1">
      <c r="A74" s="849" t="s">
        <v>31</v>
      </c>
      <c r="B74" s="851"/>
      <c r="C74" s="19">
        <f>C69+C73+C67</f>
        <v>4871</v>
      </c>
      <c r="D74" s="19">
        <f>D69+D73</f>
        <v>3</v>
      </c>
      <c r="E74" s="19"/>
      <c r="F74" s="19">
        <f>F69+F73</f>
        <v>1564</v>
      </c>
      <c r="G74" s="19">
        <f>G69+G73+G67</f>
        <v>3304</v>
      </c>
      <c r="H74" s="9"/>
      <c r="I74" s="9"/>
      <c r="J74" s="9"/>
      <c r="K74" s="9"/>
      <c r="L74" s="9"/>
    </row>
    <row r="75" spans="1:12" ht="15.75">
      <c r="A75" s="27"/>
      <c r="B75" s="27"/>
      <c r="C75" s="59"/>
      <c r="D75" s="59"/>
      <c r="E75" s="59"/>
      <c r="F75" s="27"/>
      <c r="G75" s="9"/>
      <c r="H75" s="9"/>
      <c r="I75" s="9"/>
      <c r="J75" s="9"/>
      <c r="K75" s="9"/>
      <c r="L75" s="9"/>
    </row>
    <row r="76" spans="1:12" ht="15.75">
      <c r="A76" s="64" t="s">
        <v>1091</v>
      </c>
      <c r="B76" s="64"/>
      <c r="C76" s="64"/>
      <c r="D76" s="64"/>
      <c r="E76" s="64"/>
      <c r="F76" s="64"/>
      <c r="G76" s="64"/>
      <c r="H76" s="9"/>
      <c r="I76" s="9"/>
      <c r="J76" s="9"/>
      <c r="K76" s="9"/>
      <c r="L76" s="9"/>
    </row>
    <row r="77" spans="1:12" s="137" customFormat="1" ht="15.75">
      <c r="A77" s="64"/>
      <c r="B77" s="64"/>
      <c r="C77" s="64"/>
      <c r="D77" s="64"/>
      <c r="E77" s="64"/>
      <c r="F77" s="64"/>
      <c r="G77" s="64"/>
      <c r="H77" s="9"/>
      <c r="I77" s="9"/>
      <c r="J77" s="9"/>
      <c r="K77" s="9"/>
      <c r="L77" s="9"/>
    </row>
    <row r="78" spans="1:12" ht="15.75">
      <c r="A78" s="852" t="s">
        <v>26</v>
      </c>
      <c r="B78" s="852"/>
      <c r="C78" s="852"/>
      <c r="D78" s="852"/>
      <c r="E78" s="9"/>
      <c r="F78" s="24"/>
      <c r="G78" s="24"/>
      <c r="H78" s="25"/>
      <c r="I78" s="25"/>
      <c r="J78" s="25"/>
      <c r="K78" s="25"/>
      <c r="L78" s="25"/>
    </row>
    <row r="79" spans="1:12" ht="16.5" thickBot="1">
      <c r="A79" s="9"/>
      <c r="B79" s="9"/>
      <c r="C79" s="9"/>
      <c r="D79" s="9"/>
      <c r="E79" s="9"/>
      <c r="F79" s="24"/>
      <c r="G79" s="24"/>
      <c r="H79" s="26"/>
      <c r="I79" s="26"/>
      <c r="J79" s="25"/>
      <c r="K79" s="25"/>
      <c r="L79" s="25"/>
    </row>
    <row r="80" spans="1:12" ht="15.75">
      <c r="A80" s="943" t="s">
        <v>1</v>
      </c>
      <c r="B80" s="858" t="s">
        <v>27</v>
      </c>
      <c r="C80" s="860" t="s">
        <v>28</v>
      </c>
      <c r="D80" s="858" t="s">
        <v>29</v>
      </c>
      <c r="H80" s="26"/>
      <c r="I80" s="26"/>
      <c r="J80" s="60"/>
      <c r="K80" s="60"/>
      <c r="L80" s="60"/>
    </row>
    <row r="81" spans="1:12" ht="16.5" thickBot="1">
      <c r="A81" s="875"/>
      <c r="B81" s="867"/>
      <c r="C81" s="861"/>
      <c r="D81" s="867"/>
      <c r="E81" s="9"/>
      <c r="F81" s="1"/>
      <c r="G81" s="27"/>
      <c r="H81" s="1"/>
      <c r="I81" s="1"/>
      <c r="J81" s="1"/>
      <c r="K81" s="1"/>
      <c r="L81" s="1"/>
    </row>
    <row r="82" spans="1:12" ht="15.75">
      <c r="A82" s="269">
        <v>1</v>
      </c>
      <c r="B82" s="298" t="s">
        <v>92</v>
      </c>
      <c r="C82" s="13">
        <v>1712</v>
      </c>
      <c r="D82" s="275">
        <f>C82/C89*100</f>
        <v>35.146787107370145</v>
      </c>
      <c r="E82" s="9"/>
      <c r="F82" s="1"/>
      <c r="G82" s="27"/>
      <c r="H82" s="1"/>
      <c r="I82" s="1"/>
      <c r="J82" s="1"/>
      <c r="K82" s="1"/>
      <c r="L82" s="1"/>
    </row>
    <row r="83" spans="1:12" s="137" customFormat="1" ht="15.75">
      <c r="A83" s="268">
        <v>2</v>
      </c>
      <c r="B83" s="272" t="s">
        <v>298</v>
      </c>
      <c r="C83" s="572">
        <f>770+G53+G33+G52</f>
        <v>1016</v>
      </c>
      <c r="D83" s="277">
        <f>C83/C89*100</f>
        <v>20.8581400123178</v>
      </c>
      <c r="E83" s="9"/>
      <c r="F83" s="1"/>
      <c r="G83" s="27"/>
      <c r="H83" s="1"/>
      <c r="I83" s="1"/>
      <c r="J83" s="1"/>
      <c r="K83" s="1"/>
      <c r="L83" s="1"/>
    </row>
    <row r="84" spans="1:12" ht="15.75">
      <c r="A84" s="271">
        <v>3</v>
      </c>
      <c r="B84" s="221" t="s">
        <v>304</v>
      </c>
      <c r="C84" s="15">
        <f>295+G49+G50+G51</f>
        <v>892</v>
      </c>
      <c r="D84" s="172">
        <f>C84/C89*100</f>
        <v>18.312461506877437</v>
      </c>
      <c r="E84" s="10"/>
      <c r="F84" s="1"/>
      <c r="G84" s="27"/>
      <c r="H84" s="1"/>
      <c r="I84" s="1"/>
      <c r="J84" s="1"/>
      <c r="K84" s="1"/>
      <c r="L84" s="1"/>
    </row>
    <row r="85" spans="1:12" s="595" customFormat="1" ht="15.75">
      <c r="A85" s="220">
        <v>4</v>
      </c>
      <c r="B85" s="221" t="s">
        <v>618</v>
      </c>
      <c r="C85" s="216">
        <f>G54+G55+G56</f>
        <v>780</v>
      </c>
      <c r="D85" s="172">
        <f>C85/C89*100</f>
        <v>16.01313898583453</v>
      </c>
      <c r="E85" s="10"/>
      <c r="F85" s="1"/>
      <c r="G85" s="27"/>
      <c r="H85" s="1"/>
      <c r="I85" s="1"/>
      <c r="J85" s="1"/>
      <c r="K85" s="1"/>
      <c r="L85" s="1"/>
    </row>
    <row r="86" spans="1:12" s="595" customFormat="1" ht="15.75">
      <c r="A86" s="220">
        <v>5</v>
      </c>
      <c r="B86" s="221" t="s">
        <v>442</v>
      </c>
      <c r="C86" s="216">
        <f>G24+G48</f>
        <v>143</v>
      </c>
      <c r="D86" s="475">
        <f>C86/C89*100</f>
        <v>2.935742147402997</v>
      </c>
      <c r="E86" s="10"/>
      <c r="F86" s="1"/>
      <c r="G86" s="27"/>
      <c r="H86" s="1"/>
      <c r="I86" s="1"/>
      <c r="J86" s="1"/>
      <c r="K86" s="1"/>
      <c r="L86" s="1"/>
    </row>
    <row r="87" spans="1:12" s="595" customFormat="1" ht="15.75">
      <c r="A87" s="649">
        <v>6</v>
      </c>
      <c r="B87" s="273" t="s">
        <v>452</v>
      </c>
      <c r="C87" s="15">
        <f>G20+G43+G57+G58</f>
        <v>215</v>
      </c>
      <c r="D87" s="172">
        <f>C87/C89*100</f>
        <v>4.413878053787723</v>
      </c>
      <c r="E87" s="9"/>
      <c r="F87" s="1"/>
      <c r="G87" s="27"/>
      <c r="H87" s="1"/>
      <c r="I87" s="1"/>
      <c r="J87" s="1"/>
      <c r="K87" s="1"/>
      <c r="L87" s="1"/>
    </row>
    <row r="88" spans="1:12" ht="16.5" thickBot="1">
      <c r="A88" s="270">
        <v>7</v>
      </c>
      <c r="B88" s="221" t="s">
        <v>67</v>
      </c>
      <c r="C88" s="96">
        <f>G11+G18</f>
        <v>113</v>
      </c>
      <c r="D88" s="277">
        <f>C88/C89*100</f>
        <v>2.3198521864093617</v>
      </c>
      <c r="E88" s="9"/>
      <c r="F88" s="1"/>
      <c r="G88" s="27"/>
      <c r="H88" s="1"/>
      <c r="I88" s="1"/>
      <c r="J88" s="1"/>
      <c r="K88" s="1"/>
      <c r="L88" s="1"/>
    </row>
    <row r="89" spans="1:12" ht="16.5" thickBot="1">
      <c r="A89" s="849" t="s">
        <v>30</v>
      </c>
      <c r="B89" s="879"/>
      <c r="C89" s="19">
        <f>SUM(C82:C88)</f>
        <v>4871</v>
      </c>
      <c r="D89" s="577">
        <v>100</v>
      </c>
      <c r="E89" s="9"/>
      <c r="F89" s="1"/>
      <c r="G89" s="27"/>
      <c r="H89" s="1"/>
      <c r="I89" s="1"/>
      <c r="J89" s="1"/>
      <c r="K89" s="1"/>
      <c r="L89" s="1"/>
    </row>
    <row r="90" spans="3:12" ht="15.75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.75">
      <c r="A91" s="2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.75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5" spans="1:5" ht="15.75">
      <c r="A95" s="30"/>
      <c r="B95" s="24"/>
      <c r="C95" s="26"/>
      <c r="D95" s="26"/>
      <c r="E95" s="26"/>
    </row>
    <row r="96" spans="1:5" ht="15.75">
      <c r="A96" s="30"/>
      <c r="B96" s="24"/>
      <c r="C96" s="26"/>
      <c r="D96" s="26"/>
      <c r="E96" s="26"/>
    </row>
    <row r="97" spans="1:5" ht="15.75">
      <c r="A97" s="30"/>
      <c r="B97" s="1"/>
      <c r="C97" s="27"/>
      <c r="D97" s="31"/>
      <c r="E97" s="32"/>
    </row>
    <row r="98" spans="1:5" ht="15.75">
      <c r="A98" s="30"/>
      <c r="B98" s="1"/>
      <c r="C98" s="27"/>
      <c r="D98" s="31"/>
      <c r="E98" s="32"/>
    </row>
    <row r="99" spans="1:5" ht="15.75">
      <c r="A99" s="30"/>
      <c r="B99" s="1"/>
      <c r="C99" s="27"/>
      <c r="D99" s="33"/>
      <c r="E99" s="32"/>
    </row>
    <row r="100" spans="1:5" ht="15.75">
      <c r="A100" s="30"/>
      <c r="B100" s="1"/>
      <c r="C100" s="34"/>
      <c r="D100" s="33"/>
      <c r="E100" s="32"/>
    </row>
  </sheetData>
  <sheetProtection/>
  <mergeCells count="72">
    <mergeCell ref="B28:B29"/>
    <mergeCell ref="A28:A29"/>
    <mergeCell ref="C28:C29"/>
    <mergeCell ref="A52:A53"/>
    <mergeCell ref="B57:B58"/>
    <mergeCell ref="C57:C58"/>
    <mergeCell ref="A57:A58"/>
    <mergeCell ref="A32:A33"/>
    <mergeCell ref="B32:B33"/>
    <mergeCell ref="C32:C33"/>
    <mergeCell ref="A54:A56"/>
    <mergeCell ref="B54:B56"/>
    <mergeCell ref="C54:C56"/>
    <mergeCell ref="A46:A47"/>
    <mergeCell ref="B46:B47"/>
    <mergeCell ref="C46:C47"/>
    <mergeCell ref="B52:B53"/>
    <mergeCell ref="C52:C53"/>
    <mergeCell ref="D46:D47"/>
    <mergeCell ref="B49:B51"/>
    <mergeCell ref="A49:A51"/>
    <mergeCell ref="J6:J7"/>
    <mergeCell ref="I6:I7"/>
    <mergeCell ref="A8:M8"/>
    <mergeCell ref="K6:K7"/>
    <mergeCell ref="D5:D7"/>
    <mergeCell ref="E5:E7"/>
    <mergeCell ref="C12:C17"/>
    <mergeCell ref="A59:F59"/>
    <mergeCell ref="A5:A7"/>
    <mergeCell ref="B5:C5"/>
    <mergeCell ref="G5:G7"/>
    <mergeCell ref="A23:A24"/>
    <mergeCell ref="B23:B24"/>
    <mergeCell ref="C23:C24"/>
    <mergeCell ref="D23:D24"/>
    <mergeCell ref="A12:A17"/>
    <mergeCell ref="B12:B17"/>
    <mergeCell ref="A1:M1"/>
    <mergeCell ref="M5:M7"/>
    <mergeCell ref="B6:B7"/>
    <mergeCell ref="C6:C7"/>
    <mergeCell ref="H6:H7"/>
    <mergeCell ref="L5:L7"/>
    <mergeCell ref="A3:M3"/>
    <mergeCell ref="F5:F7"/>
    <mergeCell ref="A4:L4"/>
    <mergeCell ref="H5:K5"/>
    <mergeCell ref="A67:B67"/>
    <mergeCell ref="A89:B89"/>
    <mergeCell ref="A73:B73"/>
    <mergeCell ref="A78:D78"/>
    <mergeCell ref="A80:A81"/>
    <mergeCell ref="B80:B81"/>
    <mergeCell ref="C80:C81"/>
    <mergeCell ref="D80:D81"/>
    <mergeCell ref="A69:B69"/>
    <mergeCell ref="A74:B74"/>
    <mergeCell ref="C64:C65"/>
    <mergeCell ref="B63:B65"/>
    <mergeCell ref="C63:G63"/>
    <mergeCell ref="D64:G64"/>
    <mergeCell ref="A63:A65"/>
    <mergeCell ref="A61:F61"/>
    <mergeCell ref="D12:D17"/>
    <mergeCell ref="A21:A22"/>
    <mergeCell ref="B21:B22"/>
    <mergeCell ref="C21:C22"/>
    <mergeCell ref="D21:D22"/>
    <mergeCell ref="A19:A20"/>
    <mergeCell ref="B19:B20"/>
    <mergeCell ref="C19:C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tabSelected="1" view="pageBreakPreview" zoomScaleSheetLayoutView="100" zoomScalePageLayoutView="0" workbookViewId="0" topLeftCell="A1">
      <selection activeCell="F76" sqref="F76"/>
    </sheetView>
  </sheetViews>
  <sheetFormatPr defaultColWidth="9.140625" defaultRowHeight="15"/>
  <cols>
    <col min="1" max="1" width="4.28125" style="0" customWidth="1"/>
    <col min="2" max="2" width="34.8515625" style="0" customWidth="1"/>
    <col min="3" max="3" width="20.421875" style="0" customWidth="1"/>
    <col min="4" max="4" width="19.28125" style="0" customWidth="1"/>
    <col min="5" max="5" width="15.421875" style="0" customWidth="1"/>
    <col min="6" max="6" width="15.57421875" style="0" customWidth="1"/>
    <col min="7" max="7" width="11.8515625" style="0" customWidth="1"/>
    <col min="8" max="8" width="11.00390625" style="0" customWidth="1"/>
    <col min="9" max="9" width="11.421875" style="0" customWidth="1"/>
    <col min="10" max="10" width="9.421875" style="0" customWidth="1"/>
    <col min="11" max="11" width="15.140625" style="0" customWidth="1"/>
    <col min="12" max="12" width="22.140625" style="0" customWidth="1"/>
  </cols>
  <sheetData>
    <row r="1" spans="1:12" ht="12.75" customHeight="1">
      <c r="A1" s="843" t="s">
        <v>69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15.75" hidden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1160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9.5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</row>
    <row r="5" spans="1:12" ht="16.5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15.7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ht="15.75" customHeight="1">
      <c r="A8" s="948" t="s">
        <v>33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50"/>
    </row>
    <row r="9" spans="1:12" s="960" customFormat="1" ht="15.75" customHeight="1">
      <c r="A9" s="954">
        <v>1</v>
      </c>
      <c r="B9" s="955" t="s">
        <v>167</v>
      </c>
      <c r="C9" s="955" t="s">
        <v>168</v>
      </c>
      <c r="D9" s="955" t="s">
        <v>83</v>
      </c>
      <c r="E9" s="956" t="s">
        <v>169</v>
      </c>
      <c r="F9" s="957">
        <v>43473</v>
      </c>
      <c r="G9" s="958">
        <v>60</v>
      </c>
      <c r="H9" s="790"/>
      <c r="I9" s="959">
        <v>60</v>
      </c>
      <c r="J9" s="959"/>
      <c r="K9" s="792" t="s">
        <v>92</v>
      </c>
      <c r="L9" s="954" t="s">
        <v>78</v>
      </c>
    </row>
    <row r="10" spans="1:12" s="960" customFormat="1" ht="15.75" customHeight="1">
      <c r="A10" s="961">
        <v>2</v>
      </c>
      <c r="B10" s="962" t="s">
        <v>164</v>
      </c>
      <c r="C10" s="962" t="s">
        <v>165</v>
      </c>
      <c r="D10" s="962" t="s">
        <v>66</v>
      </c>
      <c r="E10" s="963" t="s">
        <v>166</v>
      </c>
      <c r="F10" s="964">
        <v>43482</v>
      </c>
      <c r="G10" s="965">
        <v>71</v>
      </c>
      <c r="H10" s="966"/>
      <c r="I10" s="967">
        <v>71</v>
      </c>
      <c r="J10" s="967"/>
      <c r="K10" s="968" t="s">
        <v>163</v>
      </c>
      <c r="L10" s="961" t="s">
        <v>78</v>
      </c>
    </row>
    <row r="11" spans="1:12" s="960" customFormat="1" ht="15.75" customHeight="1">
      <c r="A11" s="954">
        <v>3</v>
      </c>
      <c r="B11" s="962" t="s">
        <v>161</v>
      </c>
      <c r="C11" s="962" t="s">
        <v>699</v>
      </c>
      <c r="D11" s="962" t="s">
        <v>83</v>
      </c>
      <c r="E11" s="963" t="s">
        <v>162</v>
      </c>
      <c r="F11" s="964">
        <v>43487</v>
      </c>
      <c r="G11" s="965">
        <v>110</v>
      </c>
      <c r="H11" s="966"/>
      <c r="I11" s="967">
        <v>110</v>
      </c>
      <c r="J11" s="967"/>
      <c r="K11" s="968" t="s">
        <v>163</v>
      </c>
      <c r="L11" s="968" t="s">
        <v>710</v>
      </c>
    </row>
    <row r="12" spans="1:12" s="960" customFormat="1" ht="15.75" customHeight="1">
      <c r="A12" s="961">
        <v>4</v>
      </c>
      <c r="B12" s="969" t="s">
        <v>722</v>
      </c>
      <c r="C12" s="962" t="s">
        <v>723</v>
      </c>
      <c r="D12" s="962" t="s">
        <v>66</v>
      </c>
      <c r="E12" s="963" t="s">
        <v>541</v>
      </c>
      <c r="F12" s="964" t="s">
        <v>276</v>
      </c>
      <c r="G12" s="965">
        <v>22</v>
      </c>
      <c r="H12" s="966"/>
      <c r="I12" s="967"/>
      <c r="J12" s="967">
        <v>22</v>
      </c>
      <c r="K12" s="968" t="s">
        <v>163</v>
      </c>
      <c r="L12" s="954" t="s">
        <v>78</v>
      </c>
    </row>
    <row r="13" spans="1:12" s="960" customFormat="1" ht="15.75" customHeight="1">
      <c r="A13" s="954">
        <v>5</v>
      </c>
      <c r="B13" s="969" t="s">
        <v>732</v>
      </c>
      <c r="C13" s="962" t="s">
        <v>730</v>
      </c>
      <c r="D13" s="970" t="s">
        <v>725</v>
      </c>
      <c r="E13" s="963" t="s">
        <v>733</v>
      </c>
      <c r="F13" s="964" t="s">
        <v>734</v>
      </c>
      <c r="G13" s="965">
        <v>48</v>
      </c>
      <c r="H13" s="966"/>
      <c r="I13" s="967"/>
      <c r="J13" s="967">
        <v>48</v>
      </c>
      <c r="K13" s="968" t="s">
        <v>67</v>
      </c>
      <c r="L13" s="954" t="s">
        <v>78</v>
      </c>
    </row>
    <row r="14" spans="1:12" s="960" customFormat="1" ht="15.75" customHeight="1">
      <c r="A14" s="961">
        <v>6</v>
      </c>
      <c r="B14" s="969" t="s">
        <v>735</v>
      </c>
      <c r="C14" s="962" t="s">
        <v>730</v>
      </c>
      <c r="D14" s="970" t="s">
        <v>725</v>
      </c>
      <c r="E14" s="963" t="s">
        <v>731</v>
      </c>
      <c r="F14" s="964" t="s">
        <v>181</v>
      </c>
      <c r="G14" s="965">
        <v>48</v>
      </c>
      <c r="H14" s="966"/>
      <c r="I14" s="967"/>
      <c r="J14" s="967">
        <v>48</v>
      </c>
      <c r="K14" s="968" t="s">
        <v>67</v>
      </c>
      <c r="L14" s="954" t="s">
        <v>78</v>
      </c>
    </row>
    <row r="15" spans="1:12" s="960" customFormat="1" ht="15.75" customHeight="1">
      <c r="A15" s="954">
        <v>7</v>
      </c>
      <c r="B15" s="969" t="s">
        <v>729</v>
      </c>
      <c r="C15" s="962" t="s">
        <v>730</v>
      </c>
      <c r="D15" s="970" t="s">
        <v>725</v>
      </c>
      <c r="E15" s="963" t="s">
        <v>731</v>
      </c>
      <c r="F15" s="964" t="s">
        <v>181</v>
      </c>
      <c r="G15" s="965">
        <v>48</v>
      </c>
      <c r="H15" s="966"/>
      <c r="I15" s="967"/>
      <c r="J15" s="967">
        <v>48</v>
      </c>
      <c r="K15" s="968" t="s">
        <v>67</v>
      </c>
      <c r="L15" s="954" t="s">
        <v>485</v>
      </c>
    </row>
    <row r="16" spans="1:12" s="960" customFormat="1" ht="15.75" customHeight="1">
      <c r="A16" s="961">
        <v>8</v>
      </c>
      <c r="B16" s="969" t="s">
        <v>724</v>
      </c>
      <c r="C16" s="962" t="s">
        <v>723</v>
      </c>
      <c r="D16" s="970" t="s">
        <v>725</v>
      </c>
      <c r="E16" s="963" t="s">
        <v>131</v>
      </c>
      <c r="F16" s="964" t="s">
        <v>726</v>
      </c>
      <c r="G16" s="965">
        <v>40</v>
      </c>
      <c r="H16" s="966"/>
      <c r="I16" s="967"/>
      <c r="J16" s="967">
        <v>40</v>
      </c>
      <c r="K16" s="968" t="s">
        <v>67</v>
      </c>
      <c r="L16" s="954" t="s">
        <v>78</v>
      </c>
    </row>
    <row r="17" spans="1:12" s="960" customFormat="1" ht="15.75" customHeight="1">
      <c r="A17" s="954">
        <v>9</v>
      </c>
      <c r="B17" s="969" t="s">
        <v>727</v>
      </c>
      <c r="C17" s="962" t="s">
        <v>723</v>
      </c>
      <c r="D17" s="970" t="s">
        <v>185</v>
      </c>
      <c r="E17" s="963" t="s">
        <v>131</v>
      </c>
      <c r="F17" s="964" t="s">
        <v>726</v>
      </c>
      <c r="G17" s="965">
        <v>48</v>
      </c>
      <c r="H17" s="966"/>
      <c r="I17" s="967"/>
      <c r="J17" s="967">
        <v>48</v>
      </c>
      <c r="K17" s="968" t="s">
        <v>67</v>
      </c>
      <c r="L17" s="954" t="s">
        <v>78</v>
      </c>
    </row>
    <row r="18" spans="1:12" s="960" customFormat="1" ht="15.75" customHeight="1">
      <c r="A18" s="961">
        <v>10</v>
      </c>
      <c r="B18" s="969" t="s">
        <v>736</v>
      </c>
      <c r="C18" s="962" t="s">
        <v>730</v>
      </c>
      <c r="D18" s="970" t="s">
        <v>66</v>
      </c>
      <c r="E18" s="963" t="s">
        <v>702</v>
      </c>
      <c r="F18" s="964" t="s">
        <v>310</v>
      </c>
      <c r="G18" s="965">
        <v>22</v>
      </c>
      <c r="H18" s="966"/>
      <c r="I18" s="967"/>
      <c r="J18" s="967">
        <v>22</v>
      </c>
      <c r="K18" s="968" t="s">
        <v>163</v>
      </c>
      <c r="L18" s="954" t="s">
        <v>78</v>
      </c>
    </row>
    <row r="19" spans="1:12" s="960" customFormat="1" ht="15.75" customHeight="1">
      <c r="A19" s="954">
        <v>11</v>
      </c>
      <c r="B19" s="969" t="s">
        <v>737</v>
      </c>
      <c r="C19" s="962" t="s">
        <v>730</v>
      </c>
      <c r="D19" s="970" t="s">
        <v>66</v>
      </c>
      <c r="E19" s="963" t="s">
        <v>181</v>
      </c>
      <c r="F19" s="964" t="s">
        <v>310</v>
      </c>
      <c r="G19" s="965">
        <v>112</v>
      </c>
      <c r="H19" s="966"/>
      <c r="I19" s="967"/>
      <c r="J19" s="967">
        <v>112</v>
      </c>
      <c r="K19" s="968" t="s">
        <v>163</v>
      </c>
      <c r="L19" s="954" t="s">
        <v>78</v>
      </c>
    </row>
    <row r="20" spans="1:12" s="960" customFormat="1" ht="15.75" customHeight="1">
      <c r="A20" s="961">
        <v>12</v>
      </c>
      <c r="B20" s="971" t="s">
        <v>686</v>
      </c>
      <c r="C20" s="972" t="s">
        <v>697</v>
      </c>
      <c r="D20" s="970" t="s">
        <v>66</v>
      </c>
      <c r="E20" s="961" t="s">
        <v>702</v>
      </c>
      <c r="F20" s="964" t="s">
        <v>703</v>
      </c>
      <c r="G20" s="966">
        <v>10</v>
      </c>
      <c r="H20" s="966"/>
      <c r="I20" s="967">
        <v>10</v>
      </c>
      <c r="J20" s="967"/>
      <c r="K20" s="968" t="s">
        <v>163</v>
      </c>
      <c r="L20" s="954" t="s">
        <v>485</v>
      </c>
    </row>
    <row r="21" spans="1:12" s="960" customFormat="1" ht="15.75" customHeight="1">
      <c r="A21" s="954">
        <v>13</v>
      </c>
      <c r="B21" s="969" t="s">
        <v>1137</v>
      </c>
      <c r="C21" s="962" t="s">
        <v>700</v>
      </c>
      <c r="D21" s="970" t="s">
        <v>83</v>
      </c>
      <c r="E21" s="963" t="s">
        <v>1138</v>
      </c>
      <c r="F21" s="964" t="s">
        <v>359</v>
      </c>
      <c r="G21" s="966">
        <v>27</v>
      </c>
      <c r="H21" s="966"/>
      <c r="I21" s="967"/>
      <c r="J21" s="967">
        <v>27</v>
      </c>
      <c r="K21" s="968" t="s">
        <v>163</v>
      </c>
      <c r="L21" s="954" t="s">
        <v>485</v>
      </c>
    </row>
    <row r="22" spans="1:12" s="960" customFormat="1" ht="15.75" customHeight="1">
      <c r="A22" s="954">
        <v>14</v>
      </c>
      <c r="B22" s="972" t="s">
        <v>692</v>
      </c>
      <c r="C22" s="972" t="s">
        <v>698</v>
      </c>
      <c r="D22" s="962" t="s">
        <v>93</v>
      </c>
      <c r="E22" s="961" t="s">
        <v>250</v>
      </c>
      <c r="F22" s="964" t="s">
        <v>341</v>
      </c>
      <c r="G22" s="966">
        <v>20</v>
      </c>
      <c r="H22" s="966"/>
      <c r="I22" s="967">
        <v>20</v>
      </c>
      <c r="J22" s="967"/>
      <c r="K22" s="968" t="s">
        <v>67</v>
      </c>
      <c r="L22" s="954" t="s">
        <v>485</v>
      </c>
    </row>
    <row r="23" spans="1:12" s="960" customFormat="1" ht="15.75" customHeight="1">
      <c r="A23" s="961">
        <v>15</v>
      </c>
      <c r="B23" s="971" t="s">
        <v>739</v>
      </c>
      <c r="C23" s="962" t="s">
        <v>723</v>
      </c>
      <c r="D23" s="970" t="s">
        <v>66</v>
      </c>
      <c r="E23" s="961" t="s">
        <v>324</v>
      </c>
      <c r="F23" s="964" t="s">
        <v>364</v>
      </c>
      <c r="G23" s="966">
        <v>29</v>
      </c>
      <c r="H23" s="966"/>
      <c r="I23" s="967"/>
      <c r="J23" s="967">
        <v>29</v>
      </c>
      <c r="K23" s="968" t="s">
        <v>163</v>
      </c>
      <c r="L23" s="954" t="s">
        <v>485</v>
      </c>
    </row>
    <row r="24" spans="1:12" s="960" customFormat="1" ht="15.75" customHeight="1">
      <c r="A24" s="954">
        <v>16</v>
      </c>
      <c r="B24" s="971" t="s">
        <v>738</v>
      </c>
      <c r="C24" s="962" t="s">
        <v>730</v>
      </c>
      <c r="D24" s="970" t="s">
        <v>185</v>
      </c>
      <c r="E24" s="961" t="s">
        <v>329</v>
      </c>
      <c r="F24" s="964" t="s">
        <v>404</v>
      </c>
      <c r="G24" s="966">
        <v>165</v>
      </c>
      <c r="H24" s="966"/>
      <c r="I24" s="967"/>
      <c r="J24" s="967">
        <v>165</v>
      </c>
      <c r="K24" s="968" t="s">
        <v>67</v>
      </c>
      <c r="L24" s="954" t="s">
        <v>78</v>
      </c>
    </row>
    <row r="25" spans="1:12" s="960" customFormat="1" ht="15.75" customHeight="1">
      <c r="A25" s="954">
        <v>17</v>
      </c>
      <c r="B25" s="973" t="s">
        <v>1055</v>
      </c>
      <c r="C25" s="962" t="s">
        <v>730</v>
      </c>
      <c r="D25" s="974" t="s">
        <v>93</v>
      </c>
      <c r="E25" s="975" t="s">
        <v>559</v>
      </c>
      <c r="F25" s="975" t="s">
        <v>1056</v>
      </c>
      <c r="G25" s="976">
        <v>76</v>
      </c>
      <c r="H25" s="966"/>
      <c r="I25" s="967"/>
      <c r="J25" s="976">
        <v>76</v>
      </c>
      <c r="K25" s="977" t="s">
        <v>67</v>
      </c>
      <c r="L25" s="954" t="s">
        <v>78</v>
      </c>
    </row>
    <row r="26" spans="1:12" s="960" customFormat="1" ht="15.75" customHeight="1">
      <c r="A26" s="961">
        <v>18</v>
      </c>
      <c r="B26" s="971" t="s">
        <v>688</v>
      </c>
      <c r="C26" s="962" t="s">
        <v>699</v>
      </c>
      <c r="D26" s="978" t="s">
        <v>117</v>
      </c>
      <c r="E26" s="961" t="s">
        <v>346</v>
      </c>
      <c r="F26" s="964" t="s">
        <v>409</v>
      </c>
      <c r="G26" s="966">
        <v>100</v>
      </c>
      <c r="H26" s="966"/>
      <c r="I26" s="967"/>
      <c r="J26" s="967">
        <v>100</v>
      </c>
      <c r="K26" s="968" t="s">
        <v>67</v>
      </c>
      <c r="L26" s="968" t="s">
        <v>710</v>
      </c>
    </row>
    <row r="27" spans="1:12" s="960" customFormat="1" ht="15.75" customHeight="1">
      <c r="A27" s="954">
        <v>19</v>
      </c>
      <c r="B27" s="971" t="s">
        <v>740</v>
      </c>
      <c r="C27" s="962" t="s">
        <v>728</v>
      </c>
      <c r="D27" s="979" t="s">
        <v>66</v>
      </c>
      <c r="E27" s="961" t="s">
        <v>741</v>
      </c>
      <c r="F27" s="964" t="s">
        <v>454</v>
      </c>
      <c r="G27" s="966">
        <v>42</v>
      </c>
      <c r="H27" s="966"/>
      <c r="I27" s="967"/>
      <c r="J27" s="967">
        <v>42</v>
      </c>
      <c r="K27" s="968" t="s">
        <v>67</v>
      </c>
      <c r="L27" s="954" t="s">
        <v>485</v>
      </c>
    </row>
    <row r="28" spans="1:12" s="960" customFormat="1" ht="15.75" customHeight="1">
      <c r="A28" s="961">
        <v>20</v>
      </c>
      <c r="B28" s="971" t="s">
        <v>687</v>
      </c>
      <c r="C28" s="972" t="s">
        <v>698</v>
      </c>
      <c r="D28" s="970" t="s">
        <v>704</v>
      </c>
      <c r="E28" s="961" t="s">
        <v>377</v>
      </c>
      <c r="F28" s="964" t="s">
        <v>707</v>
      </c>
      <c r="G28" s="966">
        <v>22</v>
      </c>
      <c r="H28" s="966"/>
      <c r="I28" s="967">
        <v>22</v>
      </c>
      <c r="J28" s="967"/>
      <c r="K28" s="968" t="s">
        <v>163</v>
      </c>
      <c r="L28" s="954" t="s">
        <v>485</v>
      </c>
    </row>
    <row r="29" spans="1:12" s="960" customFormat="1" ht="15.75" customHeight="1">
      <c r="A29" s="954">
        <v>21</v>
      </c>
      <c r="B29" s="971" t="s">
        <v>689</v>
      </c>
      <c r="C29" s="962" t="s">
        <v>699</v>
      </c>
      <c r="D29" s="955" t="s">
        <v>83</v>
      </c>
      <c r="E29" s="961" t="s">
        <v>409</v>
      </c>
      <c r="F29" s="964" t="s">
        <v>554</v>
      </c>
      <c r="G29" s="966">
        <v>32</v>
      </c>
      <c r="H29" s="966"/>
      <c r="I29" s="967">
        <v>32</v>
      </c>
      <c r="J29" s="967"/>
      <c r="K29" s="968" t="s">
        <v>67</v>
      </c>
      <c r="L29" s="961" t="s">
        <v>711</v>
      </c>
    </row>
    <row r="30" spans="1:12" s="960" customFormat="1" ht="15.75" customHeight="1">
      <c r="A30" s="961">
        <v>22</v>
      </c>
      <c r="B30" s="971" t="s">
        <v>690</v>
      </c>
      <c r="C30" s="962" t="s">
        <v>699</v>
      </c>
      <c r="D30" s="970" t="s">
        <v>93</v>
      </c>
      <c r="E30" s="961" t="s">
        <v>554</v>
      </c>
      <c r="F30" s="964" t="s">
        <v>708</v>
      </c>
      <c r="G30" s="966">
        <v>100</v>
      </c>
      <c r="H30" s="966"/>
      <c r="I30" s="967"/>
      <c r="J30" s="967">
        <v>100</v>
      </c>
      <c r="K30" s="968" t="s">
        <v>67</v>
      </c>
      <c r="L30" s="961" t="s">
        <v>712</v>
      </c>
    </row>
    <row r="31" spans="1:12" s="960" customFormat="1" ht="15.75" customHeight="1">
      <c r="A31" s="954">
        <v>23</v>
      </c>
      <c r="B31" s="971" t="s">
        <v>1135</v>
      </c>
      <c r="C31" s="962" t="s">
        <v>165</v>
      </c>
      <c r="D31" s="980" t="s">
        <v>185</v>
      </c>
      <c r="E31" s="961" t="s">
        <v>1136</v>
      </c>
      <c r="F31" s="964" t="s">
        <v>838</v>
      </c>
      <c r="G31" s="966">
        <v>59</v>
      </c>
      <c r="H31" s="966"/>
      <c r="I31" s="967"/>
      <c r="J31" s="967">
        <v>59</v>
      </c>
      <c r="K31" s="968" t="s">
        <v>67</v>
      </c>
      <c r="L31" s="961" t="s">
        <v>485</v>
      </c>
    </row>
    <row r="32" spans="1:12" s="960" customFormat="1" ht="15.75" customHeight="1">
      <c r="A32" s="954">
        <v>24</v>
      </c>
      <c r="B32" s="971" t="s">
        <v>691</v>
      </c>
      <c r="C32" s="962" t="s">
        <v>699</v>
      </c>
      <c r="D32" s="955" t="s">
        <v>83</v>
      </c>
      <c r="E32" s="961" t="s">
        <v>621</v>
      </c>
      <c r="F32" s="964" t="s">
        <v>709</v>
      </c>
      <c r="G32" s="966">
        <v>50</v>
      </c>
      <c r="H32" s="966"/>
      <c r="I32" s="967">
        <v>50</v>
      </c>
      <c r="J32" s="967"/>
      <c r="K32" s="968" t="s">
        <v>67</v>
      </c>
      <c r="L32" s="961" t="s">
        <v>712</v>
      </c>
    </row>
    <row r="33" spans="1:12" s="960" customFormat="1" ht="15.75" customHeight="1">
      <c r="A33" s="954">
        <v>25</v>
      </c>
      <c r="B33" s="971" t="s">
        <v>1032</v>
      </c>
      <c r="C33" s="970" t="s">
        <v>723</v>
      </c>
      <c r="D33" s="955" t="s">
        <v>190</v>
      </c>
      <c r="E33" s="961" t="s">
        <v>1033</v>
      </c>
      <c r="F33" s="964" t="s">
        <v>1034</v>
      </c>
      <c r="G33" s="966">
        <v>33</v>
      </c>
      <c r="H33" s="966"/>
      <c r="I33" s="967">
        <v>33</v>
      </c>
      <c r="J33" s="967"/>
      <c r="K33" s="968" t="str">
        <f>K32</f>
        <v>Россия</v>
      </c>
      <c r="L33" s="954" t="s">
        <v>1035</v>
      </c>
    </row>
    <row r="34" spans="1:12" s="960" customFormat="1" ht="15.75" customHeight="1">
      <c r="A34" s="961">
        <v>26</v>
      </c>
      <c r="B34" s="981" t="s">
        <v>693</v>
      </c>
      <c r="C34" s="970" t="s">
        <v>700</v>
      </c>
      <c r="D34" s="962" t="s">
        <v>190</v>
      </c>
      <c r="E34" s="961" t="s">
        <v>705</v>
      </c>
      <c r="F34" s="964" t="s">
        <v>677</v>
      </c>
      <c r="G34" s="966">
        <v>490</v>
      </c>
      <c r="H34" s="966"/>
      <c r="I34" s="967">
        <v>490</v>
      </c>
      <c r="J34" s="967"/>
      <c r="K34" s="968" t="s">
        <v>67</v>
      </c>
      <c r="L34" s="954" t="s">
        <v>485</v>
      </c>
    </row>
    <row r="35" spans="1:12" s="960" customFormat="1" ht="15.75" customHeight="1">
      <c r="A35" s="954">
        <v>27</v>
      </c>
      <c r="B35" s="973" t="s">
        <v>1060</v>
      </c>
      <c r="C35" s="962" t="s">
        <v>730</v>
      </c>
      <c r="D35" s="982" t="s">
        <v>1030</v>
      </c>
      <c r="E35" s="975" t="s">
        <v>1061</v>
      </c>
      <c r="F35" s="975" t="s">
        <v>856</v>
      </c>
      <c r="G35" s="975">
        <v>121</v>
      </c>
      <c r="H35" s="966"/>
      <c r="I35" s="967"/>
      <c r="J35" s="975">
        <v>121</v>
      </c>
      <c r="K35" s="975" t="s">
        <v>67</v>
      </c>
      <c r="L35" s="954" t="s">
        <v>78</v>
      </c>
    </row>
    <row r="36" spans="1:12" s="960" customFormat="1" ht="15.75" customHeight="1">
      <c r="A36" s="954">
        <v>28</v>
      </c>
      <c r="B36" s="972" t="s">
        <v>694</v>
      </c>
      <c r="C36" s="970" t="s">
        <v>701</v>
      </c>
      <c r="D36" s="955" t="s">
        <v>83</v>
      </c>
      <c r="E36" s="961" t="s">
        <v>679</v>
      </c>
      <c r="F36" s="964" t="s">
        <v>812</v>
      </c>
      <c r="G36" s="966">
        <v>126</v>
      </c>
      <c r="H36" s="966"/>
      <c r="I36" s="967">
        <v>126</v>
      </c>
      <c r="J36" s="967"/>
      <c r="K36" s="968" t="s">
        <v>67</v>
      </c>
      <c r="L36" s="954" t="s">
        <v>533</v>
      </c>
    </row>
    <row r="37" spans="1:12" s="960" customFormat="1" ht="15.75" customHeight="1">
      <c r="A37" s="983">
        <v>29</v>
      </c>
      <c r="B37" s="984" t="s">
        <v>695</v>
      </c>
      <c r="C37" s="985" t="s">
        <v>699</v>
      </c>
      <c r="D37" s="962" t="s">
        <v>66</v>
      </c>
      <c r="E37" s="961" t="s">
        <v>706</v>
      </c>
      <c r="F37" s="964" t="s">
        <v>834</v>
      </c>
      <c r="G37" s="966">
        <v>2</v>
      </c>
      <c r="H37" s="966">
        <v>2</v>
      </c>
      <c r="I37" s="967"/>
      <c r="J37" s="967"/>
      <c r="K37" s="968" t="s">
        <v>67</v>
      </c>
      <c r="L37" s="961" t="s">
        <v>712</v>
      </c>
    </row>
    <row r="38" spans="1:12" s="960" customFormat="1" ht="15.75" customHeight="1">
      <c r="A38" s="986"/>
      <c r="B38" s="987"/>
      <c r="C38" s="988"/>
      <c r="D38" s="962" t="s">
        <v>66</v>
      </c>
      <c r="E38" s="961" t="s">
        <v>1025</v>
      </c>
      <c r="F38" s="964" t="s">
        <v>1026</v>
      </c>
      <c r="G38" s="966">
        <v>156</v>
      </c>
      <c r="H38" s="966"/>
      <c r="I38" s="967"/>
      <c r="J38" s="967">
        <v>156</v>
      </c>
      <c r="K38" s="968" t="s">
        <v>67</v>
      </c>
      <c r="L38" s="961" t="s">
        <v>711</v>
      </c>
    </row>
    <row r="39" spans="1:12" s="960" customFormat="1" ht="15.75" customHeight="1">
      <c r="A39" s="954">
        <v>30</v>
      </c>
      <c r="B39" s="989" t="s">
        <v>696</v>
      </c>
      <c r="C39" s="955" t="s">
        <v>699</v>
      </c>
      <c r="D39" s="955" t="s">
        <v>83</v>
      </c>
      <c r="E39" s="954" t="s">
        <v>706</v>
      </c>
      <c r="F39" s="957" t="s">
        <v>834</v>
      </c>
      <c r="G39" s="790">
        <v>44</v>
      </c>
      <c r="H39" s="790"/>
      <c r="I39" s="959">
        <v>44</v>
      </c>
      <c r="J39" s="959"/>
      <c r="K39" s="792" t="s">
        <v>67</v>
      </c>
      <c r="L39" s="792" t="s">
        <v>710</v>
      </c>
    </row>
    <row r="40" spans="1:12" s="960" customFormat="1" ht="15.75" customHeight="1">
      <c r="A40" s="954">
        <v>31</v>
      </c>
      <c r="B40" s="989" t="s">
        <v>1022</v>
      </c>
      <c r="C40" s="980" t="s">
        <v>699</v>
      </c>
      <c r="D40" s="955" t="s">
        <v>83</v>
      </c>
      <c r="E40" s="954" t="s">
        <v>1023</v>
      </c>
      <c r="F40" s="957" t="s">
        <v>1024</v>
      </c>
      <c r="G40" s="790">
        <v>200</v>
      </c>
      <c r="H40" s="790"/>
      <c r="I40" s="959"/>
      <c r="J40" s="959">
        <v>200</v>
      </c>
      <c r="K40" s="792" t="str">
        <f>K39</f>
        <v>Россия</v>
      </c>
      <c r="L40" s="954" t="str">
        <f>L42</f>
        <v>КТ "Түркістан несие"</v>
      </c>
    </row>
    <row r="41" spans="1:12" s="960" customFormat="1" ht="15.75">
      <c r="A41" s="983">
        <v>32</v>
      </c>
      <c r="B41" s="984" t="s">
        <v>1027</v>
      </c>
      <c r="C41" s="962" t="s">
        <v>699</v>
      </c>
      <c r="D41" s="962" t="s">
        <v>66</v>
      </c>
      <c r="E41" s="961" t="s">
        <v>856</v>
      </c>
      <c r="F41" s="961" t="s">
        <v>1036</v>
      </c>
      <c r="G41" s="966">
        <v>2</v>
      </c>
      <c r="H41" s="966">
        <v>2</v>
      </c>
      <c r="I41" s="967"/>
      <c r="J41" s="959"/>
      <c r="K41" s="968" t="s">
        <v>67</v>
      </c>
      <c r="L41" s="961" t="s">
        <v>711</v>
      </c>
    </row>
    <row r="42" spans="1:12" s="960" customFormat="1" ht="15.75">
      <c r="A42" s="986"/>
      <c r="B42" s="987"/>
      <c r="C42" s="962" t="s">
        <v>699</v>
      </c>
      <c r="D42" s="962" t="s">
        <v>66</v>
      </c>
      <c r="E42" s="961" t="s">
        <v>1025</v>
      </c>
      <c r="F42" s="964" t="s">
        <v>1028</v>
      </c>
      <c r="G42" s="966">
        <v>77</v>
      </c>
      <c r="H42" s="966"/>
      <c r="I42" s="967"/>
      <c r="J42" s="967">
        <v>77</v>
      </c>
      <c r="K42" s="968" t="s">
        <v>67</v>
      </c>
      <c r="L42" s="961" t="s">
        <v>711</v>
      </c>
    </row>
    <row r="43" spans="1:12" s="960" customFormat="1" ht="15.75">
      <c r="A43" s="990">
        <v>33</v>
      </c>
      <c r="B43" s="960" t="s">
        <v>1057</v>
      </c>
      <c r="C43" s="974"/>
      <c r="D43" s="974" t="s">
        <v>1030</v>
      </c>
      <c r="E43" s="975" t="s">
        <v>1058</v>
      </c>
      <c r="F43" s="975" t="s">
        <v>1059</v>
      </c>
      <c r="G43" s="975">
        <v>100</v>
      </c>
      <c r="H43" s="790"/>
      <c r="I43" s="959"/>
      <c r="J43" s="975">
        <v>100</v>
      </c>
      <c r="K43" s="975" t="s">
        <v>67</v>
      </c>
      <c r="L43" s="954" t="s">
        <v>78</v>
      </c>
    </row>
    <row r="44" spans="1:12" s="960" customFormat="1" ht="15.75" customHeight="1">
      <c r="A44" s="954">
        <v>34</v>
      </c>
      <c r="B44" s="991" t="s">
        <v>1029</v>
      </c>
      <c r="C44" s="991" t="s">
        <v>168</v>
      </c>
      <c r="D44" s="991" t="s">
        <v>1030</v>
      </c>
      <c r="E44" s="992" t="s">
        <v>1031</v>
      </c>
      <c r="F44" s="992" t="s">
        <v>1028</v>
      </c>
      <c r="G44" s="993">
        <v>140</v>
      </c>
      <c r="H44" s="993">
        <v>3</v>
      </c>
      <c r="I44" s="993">
        <v>23</v>
      </c>
      <c r="J44" s="993">
        <v>114</v>
      </c>
      <c r="K44" s="992" t="s">
        <v>67</v>
      </c>
      <c r="L44" s="954" t="s">
        <v>533</v>
      </c>
    </row>
    <row r="45" spans="1:12" s="960" customFormat="1" ht="15.75" customHeight="1">
      <c r="A45" s="961">
        <v>35</v>
      </c>
      <c r="B45" s="974" t="s">
        <v>1128</v>
      </c>
      <c r="C45" s="974" t="s">
        <v>1129</v>
      </c>
      <c r="D45" s="974" t="s">
        <v>93</v>
      </c>
      <c r="E45" s="974" t="s">
        <v>1130</v>
      </c>
      <c r="F45" s="975" t="s">
        <v>1131</v>
      </c>
      <c r="G45" s="994">
        <v>100</v>
      </c>
      <c r="H45" s="975"/>
      <c r="I45" s="975"/>
      <c r="J45" s="975">
        <v>100</v>
      </c>
      <c r="K45" s="975" t="s">
        <v>67</v>
      </c>
      <c r="L45" s="961" t="s">
        <v>78</v>
      </c>
    </row>
    <row r="46" spans="1:12" s="960" customFormat="1" ht="15.75" customHeight="1">
      <c r="A46" s="961">
        <v>36</v>
      </c>
      <c r="B46" s="974" t="s">
        <v>1132</v>
      </c>
      <c r="C46" s="974" t="s">
        <v>700</v>
      </c>
      <c r="D46" s="962" t="s">
        <v>83</v>
      </c>
      <c r="E46" s="974" t="s">
        <v>1133</v>
      </c>
      <c r="F46" s="974" t="s">
        <v>1134</v>
      </c>
      <c r="G46" s="995">
        <v>91</v>
      </c>
      <c r="H46" s="975"/>
      <c r="I46" s="975"/>
      <c r="J46" s="975">
        <v>91</v>
      </c>
      <c r="K46" s="996" t="s">
        <v>452</v>
      </c>
      <c r="L46" s="961" t="s">
        <v>533</v>
      </c>
    </row>
    <row r="47" spans="1:14" ht="16.5" thickBot="1">
      <c r="A47" s="951" t="s">
        <v>31</v>
      </c>
      <c r="B47" s="952"/>
      <c r="C47" s="952"/>
      <c r="D47" s="952"/>
      <c r="E47" s="952"/>
      <c r="F47" s="953"/>
      <c r="G47" s="794">
        <f>SUM(G9:G46)</f>
        <v>3043</v>
      </c>
      <c r="H47" s="794">
        <f>SUM(H9:H44)</f>
        <v>7</v>
      </c>
      <c r="I47" s="795">
        <f>SUM(I9:I44)</f>
        <v>1091</v>
      </c>
      <c r="J47" s="794">
        <f>SUM(J9:J46)</f>
        <v>1945</v>
      </c>
      <c r="K47" s="796"/>
      <c r="L47" s="789"/>
      <c r="M47" s="60"/>
      <c r="N47" s="30"/>
    </row>
    <row r="48" spans="1:14" ht="15.75">
      <c r="A48" s="9"/>
      <c r="B48" s="9"/>
      <c r="C48" s="9"/>
      <c r="D48" s="9"/>
      <c r="E48" s="9"/>
      <c r="F48" s="9"/>
      <c r="G48" s="10"/>
      <c r="H48" s="10"/>
      <c r="I48" s="10"/>
      <c r="J48" s="10"/>
      <c r="K48" s="9"/>
      <c r="L48" s="88"/>
      <c r="M48" s="30"/>
      <c r="N48" s="30"/>
    </row>
    <row r="49" spans="1:12" ht="15.75">
      <c r="A49" s="842" t="s">
        <v>18</v>
      </c>
      <c r="B49" s="842"/>
      <c r="C49" s="842"/>
      <c r="D49" s="842"/>
      <c r="E49" s="842"/>
      <c r="F49" s="842"/>
      <c r="G49" s="10"/>
      <c r="H49" s="10"/>
      <c r="I49" s="10"/>
      <c r="J49" s="10"/>
      <c r="K49" s="9"/>
      <c r="L49" s="88"/>
    </row>
    <row r="50" spans="1:12" ht="16.5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88"/>
    </row>
    <row r="51" spans="1:12" ht="16.5" thickBot="1">
      <c r="A51" s="853" t="s">
        <v>1</v>
      </c>
      <c r="B51" s="853" t="s">
        <v>3</v>
      </c>
      <c r="C51" s="849" t="s">
        <v>19</v>
      </c>
      <c r="D51" s="850"/>
      <c r="E51" s="850"/>
      <c r="F51" s="851"/>
      <c r="G51" s="9"/>
      <c r="H51" s="9"/>
      <c r="I51" s="9"/>
      <c r="J51" s="9"/>
      <c r="K51" s="9"/>
      <c r="L51" s="88"/>
    </row>
    <row r="52" spans="1:12" ht="16.5" thickBot="1">
      <c r="A52" s="854"/>
      <c r="B52" s="854"/>
      <c r="C52" s="858" t="s">
        <v>20</v>
      </c>
      <c r="D52" s="849" t="s">
        <v>21</v>
      </c>
      <c r="E52" s="850"/>
      <c r="F52" s="851"/>
      <c r="G52" s="9"/>
      <c r="H52" s="88"/>
      <c r="I52" s="88"/>
      <c r="J52" s="88"/>
      <c r="K52" s="88"/>
      <c r="L52" s="88"/>
    </row>
    <row r="53" spans="1:12" ht="16.5" thickBot="1">
      <c r="A53" s="855"/>
      <c r="B53" s="855"/>
      <c r="C53" s="867"/>
      <c r="D53" s="329" t="s">
        <v>22</v>
      </c>
      <c r="E53" s="11" t="s">
        <v>11</v>
      </c>
      <c r="F53" s="330" t="s">
        <v>23</v>
      </c>
      <c r="G53" s="9"/>
      <c r="H53" s="9"/>
      <c r="I53" s="9"/>
      <c r="J53" s="9"/>
      <c r="K53" s="9"/>
      <c r="L53" s="88"/>
    </row>
    <row r="54" spans="1:12" s="137" customFormat="1" ht="15.75">
      <c r="A54" s="565">
        <v>1</v>
      </c>
      <c r="B54" s="566" t="s">
        <v>190</v>
      </c>
      <c r="C54" s="567">
        <v>523</v>
      </c>
      <c r="D54" s="567"/>
      <c r="E54" s="567">
        <v>523</v>
      </c>
      <c r="F54" s="567"/>
      <c r="G54" s="9"/>
      <c r="H54" s="9"/>
      <c r="I54" s="9"/>
      <c r="J54" s="9"/>
      <c r="K54" s="9"/>
      <c r="L54" s="88"/>
    </row>
    <row r="55" spans="1:12" s="137" customFormat="1" ht="15.75">
      <c r="A55" s="185"/>
      <c r="B55" s="83" t="s">
        <v>185</v>
      </c>
      <c r="C55" s="563">
        <f>303-90+G31</f>
        <v>272</v>
      </c>
      <c r="D55" s="563"/>
      <c r="E55" s="563"/>
      <c r="F55" s="563">
        <f>213+J31</f>
        <v>272</v>
      </c>
      <c r="G55" s="9"/>
      <c r="H55" s="9"/>
      <c r="I55" s="9"/>
      <c r="J55" s="9"/>
      <c r="K55" s="9"/>
      <c r="L55" s="88"/>
    </row>
    <row r="56" spans="1:12" s="137" customFormat="1" ht="16.5" thickBot="1">
      <c r="A56" s="188">
        <v>2</v>
      </c>
      <c r="B56" s="189" t="s">
        <v>725</v>
      </c>
      <c r="C56" s="564">
        <f>G13+G14+G15+G16</f>
        <v>184</v>
      </c>
      <c r="D56" s="564"/>
      <c r="E56" s="564"/>
      <c r="F56" s="564">
        <f>J13+J14+J15+J16</f>
        <v>184</v>
      </c>
      <c r="G56" s="9"/>
      <c r="H56" s="9"/>
      <c r="I56" s="9"/>
      <c r="J56" s="9"/>
      <c r="K56" s="9"/>
      <c r="L56" s="88"/>
    </row>
    <row r="57" spans="1:12" s="137" customFormat="1" ht="16.5" thickBot="1">
      <c r="A57" s="813" t="s">
        <v>47</v>
      </c>
      <c r="B57" s="815"/>
      <c r="C57" s="149">
        <f>SUM(C54:C56)</f>
        <v>979</v>
      </c>
      <c r="D57" s="11"/>
      <c r="E57" s="19">
        <f>SUM(E54:E56)</f>
        <v>523</v>
      </c>
      <c r="F57" s="19">
        <f>SUM(F54:F56)</f>
        <v>456</v>
      </c>
      <c r="G57" s="9"/>
      <c r="H57" s="9"/>
      <c r="I57" s="9"/>
      <c r="J57" s="9"/>
      <c r="K57" s="9"/>
      <c r="L57" s="88"/>
    </row>
    <row r="58" spans="1:12" ht="16.5" thickBot="1">
      <c r="A58" s="100">
        <v>1</v>
      </c>
      <c r="B58" s="74" t="s">
        <v>83</v>
      </c>
      <c r="C58" s="86">
        <f>G9+G11+G29+G32+G36+G39+G40+G46+G21</f>
        <v>740</v>
      </c>
      <c r="D58" s="86"/>
      <c r="E58" s="86">
        <f>I9+I11+I29+I32+I36+I39</f>
        <v>422</v>
      </c>
      <c r="F58" s="86">
        <f>200+J46+27</f>
        <v>318</v>
      </c>
      <c r="G58" s="9"/>
      <c r="H58" s="9"/>
      <c r="I58" s="9"/>
      <c r="J58" s="9"/>
      <c r="K58" s="9"/>
      <c r="L58" s="88"/>
    </row>
    <row r="59" spans="1:12" ht="16.5" thickBot="1">
      <c r="A59" s="813" t="s">
        <v>44</v>
      </c>
      <c r="B59" s="814"/>
      <c r="C59" s="19">
        <f>SUM(C58)</f>
        <v>740</v>
      </c>
      <c r="D59" s="94"/>
      <c r="E59" s="19">
        <v>422</v>
      </c>
      <c r="F59" s="111">
        <f>SUM(F58)</f>
        <v>318</v>
      </c>
      <c r="G59" s="9"/>
      <c r="H59" s="9"/>
      <c r="I59" s="9"/>
      <c r="J59" s="9"/>
      <c r="K59" s="9"/>
      <c r="L59" s="88"/>
    </row>
    <row r="60" spans="1:12" s="137" customFormat="1" ht="15.75">
      <c r="A60" s="706">
        <v>1</v>
      </c>
      <c r="B60" s="544" t="s">
        <v>93</v>
      </c>
      <c r="C60" s="157">
        <f>G22+G30+G25+G45</f>
        <v>296</v>
      </c>
      <c r="D60" s="157"/>
      <c r="E60" s="157">
        <f>I22+I30</f>
        <v>20</v>
      </c>
      <c r="F60" s="157">
        <f>J22+J30+J25+J45</f>
        <v>276</v>
      </c>
      <c r="G60" s="9"/>
      <c r="H60" s="9"/>
      <c r="I60" s="9"/>
      <c r="J60" s="9"/>
      <c r="K60" s="9"/>
      <c r="L60" s="88"/>
    </row>
    <row r="61" spans="1:12" s="137" customFormat="1" ht="15.75">
      <c r="A61" s="702">
        <v>2</v>
      </c>
      <c r="B61" s="546" t="s">
        <v>117</v>
      </c>
      <c r="C61" s="148">
        <f>G26</f>
        <v>100</v>
      </c>
      <c r="D61" s="148"/>
      <c r="E61" s="148"/>
      <c r="F61" s="148">
        <f>J26</f>
        <v>100</v>
      </c>
      <c r="G61" s="9"/>
      <c r="H61" s="9"/>
      <c r="I61" s="9"/>
      <c r="J61" s="9"/>
      <c r="K61" s="9"/>
      <c r="L61" s="88"/>
    </row>
    <row r="62" spans="1:12" ht="15.75">
      <c r="A62" s="545">
        <v>3</v>
      </c>
      <c r="B62" s="134" t="s">
        <v>94</v>
      </c>
      <c r="C62" s="148">
        <f>G10+G12+G18+G19+G20+G23+G27+G37+G42+G38+G41</f>
        <v>545</v>
      </c>
      <c r="D62" s="148">
        <f>H10+H12+H18+H19+H20+H23+H27+H37+H42+H41</f>
        <v>4</v>
      </c>
      <c r="E62" s="148">
        <f>I10+I12+I18+I19+I20+I23+I27+I37</f>
        <v>81</v>
      </c>
      <c r="F62" s="148">
        <f>J10+J12+J18+J19+J20+J23+J27+J37+J42+J38</f>
        <v>460</v>
      </c>
      <c r="G62" s="9"/>
      <c r="H62" s="9"/>
      <c r="I62" s="9"/>
      <c r="J62" s="9"/>
      <c r="K62" s="9"/>
      <c r="L62" s="88"/>
    </row>
    <row r="63" spans="1:12" s="137" customFormat="1" ht="15.75">
      <c r="A63" s="543">
        <v>4</v>
      </c>
      <c r="B63" s="92" t="s">
        <v>704</v>
      </c>
      <c r="C63" s="16">
        <v>22</v>
      </c>
      <c r="D63" s="16"/>
      <c r="E63" s="16">
        <v>22</v>
      </c>
      <c r="F63" s="16"/>
      <c r="G63" s="9"/>
      <c r="H63" s="9"/>
      <c r="I63" s="9"/>
      <c r="J63" s="9"/>
      <c r="K63" s="9"/>
      <c r="L63" s="88"/>
    </row>
    <row r="64" spans="1:12" s="595" customFormat="1" ht="15.75">
      <c r="A64" s="702">
        <v>5</v>
      </c>
      <c r="B64" s="134" t="s">
        <v>1030</v>
      </c>
      <c r="C64" s="148">
        <f>G44+G35+G43</f>
        <v>361</v>
      </c>
      <c r="D64" s="148">
        <v>3</v>
      </c>
      <c r="E64" s="148">
        <v>23</v>
      </c>
      <c r="F64" s="148">
        <f>114+J35+J43</f>
        <v>335</v>
      </c>
      <c r="G64" s="9"/>
      <c r="H64" s="9"/>
      <c r="I64" s="9"/>
      <c r="J64" s="9"/>
      <c r="K64" s="9"/>
      <c r="L64" s="88"/>
    </row>
    <row r="65" spans="1:12" ht="16.5" thickBot="1">
      <c r="A65" s="876" t="s">
        <v>25</v>
      </c>
      <c r="B65" s="877"/>
      <c r="C65" s="46">
        <f>SUM(C60:C64)</f>
        <v>1324</v>
      </c>
      <c r="D65" s="714">
        <f>SUM(D60:D64)</f>
        <v>7</v>
      </c>
      <c r="E65" s="46">
        <f>SUM(E60:E64)</f>
        <v>146</v>
      </c>
      <c r="F65" s="715">
        <f>SUM(F60:F64)</f>
        <v>1171</v>
      </c>
      <c r="G65" s="9"/>
      <c r="H65" s="9"/>
      <c r="I65" s="9"/>
      <c r="J65" s="9"/>
      <c r="K65" s="9"/>
      <c r="L65" s="88"/>
    </row>
    <row r="66" spans="1:12" ht="16.5" thickBot="1">
      <c r="A66" s="849" t="s">
        <v>32</v>
      </c>
      <c r="B66" s="850"/>
      <c r="C66" s="19">
        <f>C57+C59+C65</f>
        <v>3043</v>
      </c>
      <c r="D66" s="19">
        <f>D57+D59+D65</f>
        <v>7</v>
      </c>
      <c r="E66" s="19">
        <f>E57+E59+E65</f>
        <v>1091</v>
      </c>
      <c r="F66" s="19">
        <f>F57+F59+F65</f>
        <v>1945</v>
      </c>
      <c r="G66" s="9"/>
      <c r="H66" s="9"/>
      <c r="I66" s="9"/>
      <c r="J66" s="9"/>
      <c r="K66" s="9"/>
      <c r="L66" s="88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88"/>
    </row>
    <row r="68" spans="1:12" ht="15.75">
      <c r="A68" s="852" t="s">
        <v>26</v>
      </c>
      <c r="B68" s="852"/>
      <c r="C68" s="852"/>
      <c r="D68" s="852"/>
      <c r="E68" s="9"/>
      <c r="F68" s="9"/>
      <c r="G68" s="9"/>
      <c r="H68" s="9"/>
      <c r="I68" s="9"/>
      <c r="J68" s="9"/>
      <c r="K68" s="9"/>
      <c r="L68" s="88"/>
    </row>
    <row r="69" spans="1:12" ht="16.5" thickBo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88"/>
    </row>
    <row r="70" spans="1:12" ht="32.25" thickBot="1">
      <c r="A70" s="787" t="s">
        <v>1</v>
      </c>
      <c r="B70" s="786" t="s">
        <v>27</v>
      </c>
      <c r="C70" s="786" t="s">
        <v>28</v>
      </c>
      <c r="D70" s="788" t="s">
        <v>29</v>
      </c>
      <c r="E70" s="9"/>
      <c r="F70" s="9"/>
      <c r="G70" s="9"/>
      <c r="H70" s="9"/>
      <c r="I70" s="9"/>
      <c r="J70" s="9"/>
      <c r="K70" s="9"/>
      <c r="L70" s="88"/>
    </row>
    <row r="71" spans="1:12" s="137" customFormat="1" ht="15.75">
      <c r="A71" s="797">
        <v>1</v>
      </c>
      <c r="B71" s="800" t="s">
        <v>67</v>
      </c>
      <c r="C71" s="798">
        <f>G13+G14+G15+G16+G17+G22+G24+G26+G27+G29+G30+G32+G33+G38+G40+G42+G44+G34+G36+G37+G39+G41+G25+G35+G43+G45+G31</f>
        <v>2467</v>
      </c>
      <c r="D71" s="275">
        <f>C71/C75*100</f>
        <v>81.07131120604666</v>
      </c>
      <c r="E71" s="9"/>
      <c r="F71" s="9"/>
      <c r="G71" s="9"/>
      <c r="H71" s="9"/>
      <c r="I71" s="9"/>
      <c r="J71" s="9"/>
      <c r="K71" s="9"/>
      <c r="L71" s="88"/>
    </row>
    <row r="72" spans="1:12" ht="15.75">
      <c r="A72" s="14">
        <v>2</v>
      </c>
      <c r="B72" s="801" t="s">
        <v>163</v>
      </c>
      <c r="C72" s="799">
        <f>G10+G11+G12+G18+G19+G20+G23+G28+G21</f>
        <v>425</v>
      </c>
      <c r="D72" s="351">
        <f>C72/C75*100</f>
        <v>13.966480446927374</v>
      </c>
      <c r="E72" s="9"/>
      <c r="F72" s="24"/>
      <c r="G72" s="24"/>
      <c r="H72" s="26"/>
      <c r="I72" s="25"/>
      <c r="J72" s="25"/>
      <c r="K72" s="25"/>
      <c r="L72" s="88"/>
    </row>
    <row r="73" spans="1:12" s="137" customFormat="1" ht="15.75">
      <c r="A73" s="14">
        <v>3</v>
      </c>
      <c r="B73" s="801" t="s">
        <v>92</v>
      </c>
      <c r="C73" s="803">
        <v>60</v>
      </c>
      <c r="D73" s="351">
        <f>C73/C75*100</f>
        <v>1.9717384160368057</v>
      </c>
      <c r="E73" s="9"/>
      <c r="F73" s="24"/>
      <c r="G73" s="24"/>
      <c r="H73" s="26"/>
      <c r="I73" s="25"/>
      <c r="J73" s="25"/>
      <c r="K73" s="25"/>
      <c r="L73" s="88"/>
    </row>
    <row r="74" spans="1:12" s="595" customFormat="1" ht="16.5" thickBot="1">
      <c r="A74" s="114">
        <v>4</v>
      </c>
      <c r="B74" s="802" t="s">
        <v>452</v>
      </c>
      <c r="C74" s="117">
        <v>91</v>
      </c>
      <c r="D74" s="173">
        <f>C74*100/C75</f>
        <v>2.9904699309891556</v>
      </c>
      <c r="E74" s="9"/>
      <c r="F74" s="24"/>
      <c r="G74" s="24"/>
      <c r="H74" s="26"/>
      <c r="I74" s="25"/>
      <c r="J74" s="25"/>
      <c r="K74" s="25"/>
      <c r="L74" s="88"/>
    </row>
    <row r="75" spans="1:12" ht="15.75" customHeight="1" thickBot="1">
      <c r="A75" s="876" t="s">
        <v>30</v>
      </c>
      <c r="B75" s="947"/>
      <c r="C75" s="46">
        <f>SUM(C71:C74)</f>
        <v>3043</v>
      </c>
      <c r="D75" s="186">
        <v>100</v>
      </c>
      <c r="E75" s="9"/>
      <c r="F75" s="24"/>
      <c r="G75" s="24"/>
      <c r="H75" s="26"/>
      <c r="I75" s="60"/>
      <c r="J75" s="60"/>
      <c r="K75" s="60"/>
      <c r="L75" s="88"/>
    </row>
    <row r="76" spans="1:12" ht="15.75">
      <c r="A76" s="88"/>
      <c r="B76" s="88"/>
      <c r="C76" s="88"/>
      <c r="D76" s="88"/>
      <c r="E76" s="9"/>
      <c r="F76" s="1"/>
      <c r="G76" s="27"/>
      <c r="H76" s="1"/>
      <c r="I76" s="1"/>
      <c r="J76" s="1"/>
      <c r="K76" s="1"/>
      <c r="L76" s="88"/>
    </row>
    <row r="77" spans="1:12" ht="15.75">
      <c r="A77" s="88"/>
      <c r="B77" s="88"/>
      <c r="C77" s="88"/>
      <c r="D77" s="88"/>
      <c r="E77" s="9"/>
      <c r="F77" s="1"/>
      <c r="G77" s="27"/>
      <c r="H77" s="1"/>
      <c r="I77" s="1"/>
      <c r="J77" s="1"/>
      <c r="K77" s="1"/>
      <c r="L77" s="88"/>
    </row>
    <row r="78" spans="1:12" ht="15.75">
      <c r="A78" s="88"/>
      <c r="B78" s="88"/>
      <c r="C78" s="88"/>
      <c r="D78" s="88"/>
      <c r="E78" s="9"/>
      <c r="F78" s="1"/>
      <c r="G78" s="27"/>
      <c r="H78" s="1"/>
      <c r="I78" s="1"/>
      <c r="J78" s="1"/>
      <c r="K78" s="1"/>
      <c r="L78" s="88"/>
    </row>
    <row r="79" spans="1:12" ht="15.75">
      <c r="A79" s="88"/>
      <c r="B79" s="88"/>
      <c r="C79" s="88"/>
      <c r="D79" s="88"/>
      <c r="E79" s="9"/>
      <c r="F79" s="1"/>
      <c r="G79" s="27"/>
      <c r="H79" s="1"/>
      <c r="I79" s="1"/>
      <c r="J79" s="1"/>
      <c r="K79" s="1"/>
      <c r="L79" s="88"/>
    </row>
    <row r="80" spans="1:12" ht="15.7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88"/>
    </row>
    <row r="81" spans="1:12" ht="15.75">
      <c r="A81" s="29"/>
      <c r="B81" s="88"/>
      <c r="C81" s="9"/>
      <c r="D81" s="9"/>
      <c r="E81" s="9"/>
      <c r="F81" s="9"/>
      <c r="G81" s="9"/>
      <c r="H81" s="9"/>
      <c r="I81" s="9"/>
      <c r="J81" s="9"/>
      <c r="K81" s="9"/>
      <c r="L81" s="88"/>
    </row>
    <row r="82" spans="1:12" ht="15.75">
      <c r="A82" s="9"/>
      <c r="B82" s="88"/>
      <c r="C82" s="9"/>
      <c r="D82" s="9"/>
      <c r="E82" s="9"/>
      <c r="F82" s="9"/>
      <c r="G82" s="9"/>
      <c r="H82" s="9"/>
      <c r="I82" s="9"/>
      <c r="J82" s="9"/>
      <c r="K82" s="9"/>
      <c r="L82" s="88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88"/>
    </row>
    <row r="84" spans="1:12" ht="1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1:5" ht="15.75">
      <c r="A85" s="30"/>
      <c r="B85" s="24"/>
      <c r="C85" s="26"/>
      <c r="D85" s="26"/>
      <c r="E85" s="26"/>
    </row>
    <row r="86" spans="1:5" ht="15.75">
      <c r="A86" s="30"/>
      <c r="B86" s="24"/>
      <c r="C86" s="26"/>
      <c r="D86" s="26"/>
      <c r="E86" s="26"/>
    </row>
    <row r="87" spans="1:5" ht="15.75">
      <c r="A87" s="30"/>
      <c r="B87" s="1"/>
      <c r="C87" s="27"/>
      <c r="D87" s="31"/>
      <c r="E87" s="32"/>
    </row>
    <row r="88" spans="1:5" ht="15.75">
      <c r="A88" s="30"/>
      <c r="B88" s="1"/>
      <c r="C88" s="27"/>
      <c r="D88" s="31"/>
      <c r="E88" s="32"/>
    </row>
    <row r="89" spans="1:5" ht="15.75">
      <c r="A89" s="30"/>
      <c r="B89" s="1"/>
      <c r="C89" s="27"/>
      <c r="D89" s="33"/>
      <c r="E89" s="32"/>
    </row>
    <row r="90" spans="1:5" ht="15.75">
      <c r="A90" s="30"/>
      <c r="B90" s="1"/>
      <c r="C90" s="34"/>
      <c r="D90" s="33"/>
      <c r="E90" s="32"/>
    </row>
  </sheetData>
  <sheetProtection/>
  <mergeCells count="36">
    <mergeCell ref="A68:D68"/>
    <mergeCell ref="C52:C53"/>
    <mergeCell ref="A51:A53"/>
    <mergeCell ref="A59:B59"/>
    <mergeCell ref="L5:L7"/>
    <mergeCell ref="H6:H7"/>
    <mergeCell ref="F5:F7"/>
    <mergeCell ref="E5:E7"/>
    <mergeCell ref="K5:K7"/>
    <mergeCell ref="B41:B42"/>
    <mergeCell ref="A75:B75"/>
    <mergeCell ref="A8:L8"/>
    <mergeCell ref="A49:F49"/>
    <mergeCell ref="A65:B65"/>
    <mergeCell ref="A66:B66"/>
    <mergeCell ref="I6:I7"/>
    <mergeCell ref="C6:C7"/>
    <mergeCell ref="D5:D7"/>
    <mergeCell ref="A47:F47"/>
    <mergeCell ref="H5:J5"/>
    <mergeCell ref="A1:L1"/>
    <mergeCell ref="A3:L3"/>
    <mergeCell ref="A4:K4"/>
    <mergeCell ref="A5:A7"/>
    <mergeCell ref="B5:C5"/>
    <mergeCell ref="G5:G7"/>
    <mergeCell ref="J6:J7"/>
    <mergeCell ref="B37:B38"/>
    <mergeCell ref="A37:A38"/>
    <mergeCell ref="C37:C38"/>
    <mergeCell ref="B51:B53"/>
    <mergeCell ref="A57:B57"/>
    <mergeCell ref="B6:B7"/>
    <mergeCell ref="C51:F51"/>
    <mergeCell ref="D52:F52"/>
    <mergeCell ref="A41:A4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N89"/>
  <sheetViews>
    <sheetView showGridLines="0" view="pageBreakPreview" zoomScale="90" zoomScaleNormal="70" zoomScaleSheetLayoutView="90" zoomScalePageLayoutView="0" workbookViewId="0" topLeftCell="A43">
      <selection activeCell="I15" sqref="I15"/>
    </sheetView>
  </sheetViews>
  <sheetFormatPr defaultColWidth="9.140625" defaultRowHeight="15"/>
  <cols>
    <col min="1" max="1" width="4.00390625" style="0" customWidth="1"/>
    <col min="2" max="2" width="31.421875" style="0" customWidth="1"/>
    <col min="3" max="3" width="21.00390625" style="0" customWidth="1"/>
    <col min="4" max="4" width="18.28125" style="0" customWidth="1"/>
    <col min="5" max="5" width="15.28125" style="0" customWidth="1"/>
    <col min="6" max="6" width="14.8515625" style="0" customWidth="1"/>
    <col min="7" max="7" width="11.8515625" style="0" customWidth="1"/>
    <col min="8" max="9" width="9.8515625" style="0" customWidth="1"/>
    <col min="10" max="10" width="10.421875" style="0" customWidth="1"/>
    <col min="11" max="11" width="15.421875" style="0" customWidth="1"/>
    <col min="12" max="12" width="24.8515625" style="0" customWidth="1"/>
  </cols>
  <sheetData>
    <row r="2" spans="1:12" ht="16.5" customHeight="1">
      <c r="A2" s="843" t="s">
        <v>68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</row>
    <row r="3" spans="1:12" ht="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19"/>
    </row>
    <row r="4" spans="1:12" ht="14.25" customHeight="1">
      <c r="A4" s="844" t="s">
        <v>1141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</row>
    <row r="5" spans="1:11" ht="16.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5" customHeight="1" thickBot="1">
      <c r="A6" s="828" t="s">
        <v>1</v>
      </c>
      <c r="B6" s="813" t="s">
        <v>2</v>
      </c>
      <c r="C6" s="815"/>
      <c r="D6" s="810" t="s">
        <v>3</v>
      </c>
      <c r="E6" s="810" t="s">
        <v>922</v>
      </c>
      <c r="F6" s="810" t="s">
        <v>923</v>
      </c>
      <c r="G6" s="810" t="s">
        <v>6</v>
      </c>
      <c r="H6" s="816" t="s">
        <v>7</v>
      </c>
      <c r="I6" s="817"/>
      <c r="J6" s="818"/>
      <c r="K6" s="810" t="s">
        <v>928</v>
      </c>
      <c r="L6" s="810" t="s">
        <v>927</v>
      </c>
    </row>
    <row r="7" spans="1:12" ht="15.75" customHeight="1">
      <c r="A7" s="829"/>
      <c r="B7" s="828" t="s">
        <v>8</v>
      </c>
      <c r="C7" s="828" t="s">
        <v>9</v>
      </c>
      <c r="D7" s="811"/>
      <c r="E7" s="811"/>
      <c r="F7" s="811"/>
      <c r="G7" s="811"/>
      <c r="H7" s="810" t="s">
        <v>10</v>
      </c>
      <c r="I7" s="810" t="s">
        <v>11</v>
      </c>
      <c r="J7" s="810" t="s">
        <v>12</v>
      </c>
      <c r="K7" s="811"/>
      <c r="L7" s="811"/>
    </row>
    <row r="8" spans="1:12" ht="15.75" thickBot="1">
      <c r="A8" s="830"/>
      <c r="B8" s="830"/>
      <c r="C8" s="830"/>
      <c r="D8" s="812"/>
      <c r="E8" s="812"/>
      <c r="F8" s="812"/>
      <c r="G8" s="812"/>
      <c r="H8" s="812"/>
      <c r="I8" s="812"/>
      <c r="J8" s="812"/>
      <c r="K8" s="812"/>
      <c r="L8" s="812"/>
    </row>
    <row r="9" spans="1:12" s="137" customFormat="1" ht="15.75" customHeight="1">
      <c r="A9" s="327">
        <v>1</v>
      </c>
      <c r="B9" s="326" t="s">
        <v>136</v>
      </c>
      <c r="C9" s="326" t="s">
        <v>137</v>
      </c>
      <c r="D9" s="136" t="s">
        <v>66</v>
      </c>
      <c r="E9" s="135" t="s">
        <v>138</v>
      </c>
      <c r="F9" s="135" t="s">
        <v>131</v>
      </c>
      <c r="G9" s="135">
        <v>51</v>
      </c>
      <c r="H9" s="135"/>
      <c r="I9" s="135">
        <v>51</v>
      </c>
      <c r="J9" s="135"/>
      <c r="K9" s="135" t="s">
        <v>67</v>
      </c>
      <c r="L9" s="135" t="s">
        <v>74</v>
      </c>
    </row>
    <row r="10" spans="1:12" s="595" customFormat="1" ht="15.75" customHeight="1">
      <c r="A10" s="650">
        <v>2</v>
      </c>
      <c r="B10" s="643" t="s">
        <v>926</v>
      </c>
      <c r="C10" s="707" t="s">
        <v>317</v>
      </c>
      <c r="D10" s="571" t="s">
        <v>66</v>
      </c>
      <c r="E10" s="166" t="s">
        <v>162</v>
      </c>
      <c r="F10" s="166" t="s">
        <v>309</v>
      </c>
      <c r="G10" s="166">
        <v>30</v>
      </c>
      <c r="H10" s="652"/>
      <c r="I10" s="166">
        <v>30</v>
      </c>
      <c r="J10" s="166"/>
      <c r="K10" s="166" t="s">
        <v>594</v>
      </c>
      <c r="L10" s="166" t="s">
        <v>74</v>
      </c>
    </row>
    <row r="11" spans="1:12" s="214" customFormat="1" ht="15.75" customHeight="1">
      <c r="A11" s="325">
        <v>3</v>
      </c>
      <c r="B11" s="700" t="s">
        <v>447</v>
      </c>
      <c r="C11" s="700" t="s">
        <v>323</v>
      </c>
      <c r="D11" s="694" t="s">
        <v>83</v>
      </c>
      <c r="E11" s="698" t="s">
        <v>134</v>
      </c>
      <c r="F11" s="698" t="s">
        <v>448</v>
      </c>
      <c r="G11" s="698">
        <v>50</v>
      </c>
      <c r="H11" s="328"/>
      <c r="I11" s="328"/>
      <c r="J11" s="135">
        <v>50</v>
      </c>
      <c r="K11" s="328" t="s">
        <v>92</v>
      </c>
      <c r="L11" s="328" t="s">
        <v>74</v>
      </c>
    </row>
    <row r="12" spans="1:12" s="137" customFormat="1" ht="15.75" customHeight="1">
      <c r="A12" s="864">
        <v>4</v>
      </c>
      <c r="B12" s="838" t="s">
        <v>139</v>
      </c>
      <c r="C12" s="838" t="s">
        <v>140</v>
      </c>
      <c r="D12" s="840" t="s">
        <v>66</v>
      </c>
      <c r="E12" s="135" t="s">
        <v>141</v>
      </c>
      <c r="F12" s="698" t="s">
        <v>276</v>
      </c>
      <c r="G12" s="698">
        <v>465</v>
      </c>
      <c r="H12" s="135"/>
      <c r="I12" s="135"/>
      <c r="J12" s="135">
        <v>465</v>
      </c>
      <c r="K12" s="135" t="s">
        <v>67</v>
      </c>
      <c r="L12" s="135" t="s">
        <v>74</v>
      </c>
    </row>
    <row r="13" spans="1:12" s="137" customFormat="1" ht="15.75" customHeight="1">
      <c r="A13" s="866"/>
      <c r="B13" s="845"/>
      <c r="C13" s="845"/>
      <c r="D13" s="846"/>
      <c r="E13" s="698" t="s">
        <v>269</v>
      </c>
      <c r="F13" s="698" t="s">
        <v>341</v>
      </c>
      <c r="G13" s="698">
        <v>46</v>
      </c>
      <c r="H13" s="639"/>
      <c r="I13" s="639"/>
      <c r="J13" s="640">
        <v>46</v>
      </c>
      <c r="K13" s="639" t="s">
        <v>67</v>
      </c>
      <c r="L13" s="639" t="s">
        <v>74</v>
      </c>
    </row>
    <row r="14" spans="1:12" s="64" customFormat="1" ht="15.75" customHeight="1">
      <c r="A14" s="866"/>
      <c r="B14" s="845"/>
      <c r="C14" s="845"/>
      <c r="D14" s="846"/>
      <c r="E14" s="698" t="s">
        <v>677</v>
      </c>
      <c r="F14" s="698" t="s">
        <v>847</v>
      </c>
      <c r="G14" s="698">
        <v>100</v>
      </c>
      <c r="H14" s="639"/>
      <c r="I14" s="639"/>
      <c r="J14" s="640">
        <v>100</v>
      </c>
      <c r="K14" s="639" t="s">
        <v>67</v>
      </c>
      <c r="L14" s="639" t="s">
        <v>74</v>
      </c>
    </row>
    <row r="15" spans="1:12" s="64" customFormat="1" ht="15.75" customHeight="1">
      <c r="A15" s="865"/>
      <c r="B15" s="839"/>
      <c r="C15" s="839"/>
      <c r="D15" s="841"/>
      <c r="E15" s="698" t="s">
        <v>811</v>
      </c>
      <c r="F15" s="698" t="s">
        <v>848</v>
      </c>
      <c r="G15" s="698">
        <v>149</v>
      </c>
      <c r="H15" s="639"/>
      <c r="I15" s="639"/>
      <c r="J15" s="640">
        <v>149</v>
      </c>
      <c r="K15" s="639" t="s">
        <v>67</v>
      </c>
      <c r="L15" s="639" t="s">
        <v>74</v>
      </c>
    </row>
    <row r="16" spans="1:12" s="64" customFormat="1" ht="15.75" customHeight="1">
      <c r="A16" s="638">
        <v>5</v>
      </c>
      <c r="B16" s="701" t="s">
        <v>901</v>
      </c>
      <c r="C16" s="701" t="s">
        <v>179</v>
      </c>
      <c r="D16" s="694" t="s">
        <v>83</v>
      </c>
      <c r="E16" s="698" t="s">
        <v>293</v>
      </c>
      <c r="F16" s="698" t="s">
        <v>409</v>
      </c>
      <c r="G16" s="698">
        <v>100</v>
      </c>
      <c r="H16" s="639"/>
      <c r="I16" s="639"/>
      <c r="J16" s="640">
        <v>100</v>
      </c>
      <c r="K16" s="639" t="s">
        <v>92</v>
      </c>
      <c r="L16" s="639" t="s">
        <v>74</v>
      </c>
    </row>
    <row r="17" spans="1:12" s="137" customFormat="1" ht="15.75" customHeight="1">
      <c r="A17" s="864">
        <v>6</v>
      </c>
      <c r="B17" s="838" t="s">
        <v>202</v>
      </c>
      <c r="C17" s="864" t="s">
        <v>203</v>
      </c>
      <c r="D17" s="347" t="s">
        <v>66</v>
      </c>
      <c r="E17" s="135" t="s">
        <v>199</v>
      </c>
      <c r="F17" s="135" t="s">
        <v>204</v>
      </c>
      <c r="G17" s="135">
        <v>29</v>
      </c>
      <c r="H17" s="135"/>
      <c r="I17" s="135"/>
      <c r="J17" s="640">
        <v>29</v>
      </c>
      <c r="K17" s="135" t="s">
        <v>67</v>
      </c>
      <c r="L17" s="135" t="s">
        <v>74</v>
      </c>
    </row>
    <row r="18" spans="1:12" s="287" customFormat="1" ht="15.75" customHeight="1">
      <c r="A18" s="866"/>
      <c r="B18" s="845"/>
      <c r="C18" s="866"/>
      <c r="D18" s="694" t="s">
        <v>83</v>
      </c>
      <c r="E18" s="698" t="s">
        <v>650</v>
      </c>
      <c r="F18" s="698" t="s">
        <v>677</v>
      </c>
      <c r="G18" s="698">
        <v>40</v>
      </c>
      <c r="H18" s="639"/>
      <c r="I18" s="639"/>
      <c r="J18" s="645">
        <v>40</v>
      </c>
      <c r="K18" s="639" t="s">
        <v>67</v>
      </c>
      <c r="L18" s="639" t="s">
        <v>74</v>
      </c>
    </row>
    <row r="19" spans="1:12" s="64" customFormat="1" ht="15.75" customHeight="1">
      <c r="A19" s="866"/>
      <c r="B19" s="845"/>
      <c r="C19" s="866"/>
      <c r="D19" s="347" t="s">
        <v>66</v>
      </c>
      <c r="E19" s="698" t="s">
        <v>768</v>
      </c>
      <c r="F19" s="698" t="s">
        <v>849</v>
      </c>
      <c r="G19" s="698">
        <v>31</v>
      </c>
      <c r="H19" s="639"/>
      <c r="I19" s="639"/>
      <c r="J19" s="135">
        <v>31</v>
      </c>
      <c r="K19" s="639" t="s">
        <v>67</v>
      </c>
      <c r="L19" s="639" t="s">
        <v>74</v>
      </c>
    </row>
    <row r="20" spans="1:12" s="64" customFormat="1" ht="15.75" customHeight="1">
      <c r="A20" s="866"/>
      <c r="B20" s="845"/>
      <c r="C20" s="866"/>
      <c r="D20" s="694" t="s">
        <v>83</v>
      </c>
      <c r="E20" s="698" t="s">
        <v>768</v>
      </c>
      <c r="F20" s="698" t="s">
        <v>849</v>
      </c>
      <c r="G20" s="698">
        <v>29</v>
      </c>
      <c r="H20" s="639"/>
      <c r="I20" s="639"/>
      <c r="J20" s="135">
        <v>29</v>
      </c>
      <c r="K20" s="639" t="s">
        <v>67</v>
      </c>
      <c r="L20" s="639" t="s">
        <v>74</v>
      </c>
    </row>
    <row r="21" spans="1:12" s="64" customFormat="1" ht="15.75" customHeight="1">
      <c r="A21" s="866"/>
      <c r="B21" s="845"/>
      <c r="C21" s="866"/>
      <c r="D21" s="347" t="s">
        <v>66</v>
      </c>
      <c r="E21" s="698" t="s">
        <v>798</v>
      </c>
      <c r="F21" s="698"/>
      <c r="G21" s="698">
        <v>110</v>
      </c>
      <c r="H21" s="639"/>
      <c r="I21" s="639"/>
      <c r="J21" s="645">
        <v>110</v>
      </c>
      <c r="K21" s="639" t="s">
        <v>67</v>
      </c>
      <c r="L21" s="639" t="s">
        <v>74</v>
      </c>
    </row>
    <row r="22" spans="1:12" s="64" customFormat="1" ht="15.75" customHeight="1">
      <c r="A22" s="865"/>
      <c r="B22" s="839"/>
      <c r="C22" s="865"/>
      <c r="D22" s="571" t="s">
        <v>66</v>
      </c>
      <c r="E22" s="166" t="s">
        <v>924</v>
      </c>
      <c r="F22" s="166"/>
      <c r="G22" s="166">
        <v>150</v>
      </c>
      <c r="H22" s="166"/>
      <c r="I22" s="166"/>
      <c r="J22" s="166">
        <v>150</v>
      </c>
      <c r="K22" s="166" t="s">
        <v>67</v>
      </c>
      <c r="L22" s="166" t="s">
        <v>74</v>
      </c>
    </row>
    <row r="23" spans="1:12" s="137" customFormat="1" ht="15.75" customHeight="1">
      <c r="A23" s="325">
        <v>7</v>
      </c>
      <c r="B23" s="681" t="s">
        <v>312</v>
      </c>
      <c r="C23" s="700" t="s">
        <v>313</v>
      </c>
      <c r="D23" s="694" t="s">
        <v>83</v>
      </c>
      <c r="E23" s="698" t="s">
        <v>314</v>
      </c>
      <c r="F23" s="698" t="s">
        <v>315</v>
      </c>
      <c r="G23" s="698">
        <v>47</v>
      </c>
      <c r="H23" s="639"/>
      <c r="I23" s="639"/>
      <c r="J23" s="639">
        <v>47</v>
      </c>
      <c r="K23" s="639" t="s">
        <v>92</v>
      </c>
      <c r="L23" s="639" t="s">
        <v>74</v>
      </c>
    </row>
    <row r="24" spans="1:14" s="137" customFormat="1" ht="15.75" customHeight="1">
      <c r="A24" s="327">
        <v>8</v>
      </c>
      <c r="B24" s="642" t="s">
        <v>316</v>
      </c>
      <c r="C24" s="708" t="s">
        <v>317</v>
      </c>
      <c r="D24" s="643" t="s">
        <v>190</v>
      </c>
      <c r="E24" s="135" t="s">
        <v>204</v>
      </c>
      <c r="F24" s="135" t="s">
        <v>318</v>
      </c>
      <c r="G24" s="135">
        <v>66</v>
      </c>
      <c r="H24" s="135"/>
      <c r="I24" s="135"/>
      <c r="J24" s="135">
        <v>66</v>
      </c>
      <c r="K24" s="135" t="s">
        <v>260</v>
      </c>
      <c r="L24" s="135" t="s">
        <v>74</v>
      </c>
      <c r="N24" s="30"/>
    </row>
    <row r="25" spans="1:14" s="137" customFormat="1" ht="15.75" customHeight="1">
      <c r="A25" s="327">
        <v>9</v>
      </c>
      <c r="B25" s="642" t="s">
        <v>319</v>
      </c>
      <c r="C25" s="708" t="s">
        <v>320</v>
      </c>
      <c r="D25" s="136" t="s">
        <v>66</v>
      </c>
      <c r="E25" s="135" t="s">
        <v>262</v>
      </c>
      <c r="F25" s="135" t="s">
        <v>321</v>
      </c>
      <c r="G25" s="135">
        <v>32</v>
      </c>
      <c r="H25" s="135"/>
      <c r="I25" s="135"/>
      <c r="J25" s="135">
        <v>32</v>
      </c>
      <c r="K25" s="135" t="s">
        <v>67</v>
      </c>
      <c r="L25" s="135" t="s">
        <v>74</v>
      </c>
      <c r="N25" s="30"/>
    </row>
    <row r="26" spans="1:14" s="137" customFormat="1" ht="15.75" customHeight="1">
      <c r="A26" s="327">
        <v>10</v>
      </c>
      <c r="B26" s="642" t="s">
        <v>322</v>
      </c>
      <c r="C26" s="708" t="s">
        <v>323</v>
      </c>
      <c r="D26" s="136" t="s">
        <v>83</v>
      </c>
      <c r="E26" s="135" t="s">
        <v>324</v>
      </c>
      <c r="F26" s="135" t="s">
        <v>325</v>
      </c>
      <c r="G26" s="135">
        <v>80</v>
      </c>
      <c r="H26" s="135"/>
      <c r="I26" s="135"/>
      <c r="J26" s="135">
        <v>80</v>
      </c>
      <c r="K26" s="135" t="s">
        <v>92</v>
      </c>
      <c r="L26" s="135" t="s">
        <v>74</v>
      </c>
      <c r="N26" s="30"/>
    </row>
    <row r="27" spans="1:14" s="319" customFormat="1" ht="15.75" customHeight="1">
      <c r="A27" s="327">
        <v>11</v>
      </c>
      <c r="B27" s="642" t="s">
        <v>449</v>
      </c>
      <c r="C27" s="708" t="s">
        <v>323</v>
      </c>
      <c r="D27" s="136" t="s">
        <v>83</v>
      </c>
      <c r="E27" s="135" t="s">
        <v>450</v>
      </c>
      <c r="F27" s="135" t="s">
        <v>451</v>
      </c>
      <c r="G27" s="135">
        <v>50</v>
      </c>
      <c r="H27" s="135"/>
      <c r="I27" s="135"/>
      <c r="J27" s="135">
        <v>50</v>
      </c>
      <c r="K27" s="135" t="s">
        <v>452</v>
      </c>
      <c r="L27" s="135" t="s">
        <v>78</v>
      </c>
      <c r="N27" s="320"/>
    </row>
    <row r="28" spans="1:14" s="319" customFormat="1" ht="15.75" customHeight="1">
      <c r="A28" s="327">
        <v>12</v>
      </c>
      <c r="B28" s="642" t="s">
        <v>453</v>
      </c>
      <c r="C28" s="708" t="s">
        <v>323</v>
      </c>
      <c r="D28" s="136" t="s">
        <v>83</v>
      </c>
      <c r="E28" s="135" t="s">
        <v>454</v>
      </c>
      <c r="F28" s="135" t="s">
        <v>455</v>
      </c>
      <c r="G28" s="135">
        <v>53</v>
      </c>
      <c r="H28" s="135"/>
      <c r="I28" s="135"/>
      <c r="J28" s="135">
        <v>53</v>
      </c>
      <c r="K28" s="135" t="s">
        <v>452</v>
      </c>
      <c r="L28" s="135" t="s">
        <v>78</v>
      </c>
      <c r="N28" s="320"/>
    </row>
    <row r="29" spans="1:14" s="319" customFormat="1" ht="15.75" customHeight="1">
      <c r="A29" s="327">
        <v>13</v>
      </c>
      <c r="B29" s="347" t="s">
        <v>506</v>
      </c>
      <c r="C29" s="708" t="s">
        <v>323</v>
      </c>
      <c r="D29" s="136" t="s">
        <v>83</v>
      </c>
      <c r="E29" s="135" t="s">
        <v>479</v>
      </c>
      <c r="F29" s="135" t="s">
        <v>507</v>
      </c>
      <c r="G29" s="135">
        <v>35</v>
      </c>
      <c r="H29" s="135"/>
      <c r="I29" s="135"/>
      <c r="J29" s="135">
        <v>35</v>
      </c>
      <c r="K29" s="135" t="s">
        <v>452</v>
      </c>
      <c r="L29" s="135" t="s">
        <v>78</v>
      </c>
      <c r="N29" s="320"/>
    </row>
    <row r="30" spans="1:14" s="64" customFormat="1" ht="15.75" customHeight="1">
      <c r="A30" s="864">
        <v>14</v>
      </c>
      <c r="B30" s="838" t="s">
        <v>508</v>
      </c>
      <c r="C30" s="838" t="s">
        <v>323</v>
      </c>
      <c r="D30" s="840" t="s">
        <v>83</v>
      </c>
      <c r="E30" s="698" t="s">
        <v>902</v>
      </c>
      <c r="F30" s="698" t="s">
        <v>118</v>
      </c>
      <c r="G30" s="698">
        <v>93</v>
      </c>
      <c r="H30" s="639"/>
      <c r="I30" s="639"/>
      <c r="J30" s="639">
        <v>93</v>
      </c>
      <c r="K30" s="639" t="s">
        <v>92</v>
      </c>
      <c r="L30" s="639" t="s">
        <v>78</v>
      </c>
      <c r="N30" s="414"/>
    </row>
    <row r="31" spans="1:14" s="319" customFormat="1" ht="15.75" customHeight="1">
      <c r="A31" s="865"/>
      <c r="B31" s="839"/>
      <c r="C31" s="839"/>
      <c r="D31" s="841"/>
      <c r="E31" s="135" t="s">
        <v>479</v>
      </c>
      <c r="F31" s="135" t="s">
        <v>507</v>
      </c>
      <c r="G31" s="135">
        <v>16</v>
      </c>
      <c r="H31" s="135"/>
      <c r="I31" s="135"/>
      <c r="J31" s="135">
        <v>16</v>
      </c>
      <c r="K31" s="135" t="s">
        <v>452</v>
      </c>
      <c r="L31" s="135" t="s">
        <v>78</v>
      </c>
      <c r="N31" s="320"/>
    </row>
    <row r="32" spans="1:14" s="319" customFormat="1" ht="15.75" customHeight="1">
      <c r="A32" s="651">
        <v>15</v>
      </c>
      <c r="B32" s="695" t="s">
        <v>925</v>
      </c>
      <c r="C32" s="707" t="s">
        <v>317</v>
      </c>
      <c r="D32" s="571" t="s">
        <v>83</v>
      </c>
      <c r="E32" s="166" t="s">
        <v>375</v>
      </c>
      <c r="F32" s="166" t="s">
        <v>634</v>
      </c>
      <c r="G32" s="166">
        <v>80</v>
      </c>
      <c r="H32" s="135"/>
      <c r="I32" s="135"/>
      <c r="J32" s="166">
        <v>80</v>
      </c>
      <c r="K32" s="166" t="s">
        <v>67</v>
      </c>
      <c r="L32" s="166" t="s">
        <v>74</v>
      </c>
      <c r="N32" s="320"/>
    </row>
    <row r="33" spans="1:14" s="319" customFormat="1" ht="15.75" customHeight="1">
      <c r="A33" s="864">
        <v>16</v>
      </c>
      <c r="B33" s="838" t="s">
        <v>573</v>
      </c>
      <c r="C33" s="838" t="s">
        <v>574</v>
      </c>
      <c r="D33" s="136" t="s">
        <v>83</v>
      </c>
      <c r="E33" s="135" t="s">
        <v>475</v>
      </c>
      <c r="F33" s="135" t="s">
        <v>575</v>
      </c>
      <c r="G33" s="135">
        <v>43</v>
      </c>
      <c r="H33" s="642"/>
      <c r="I33" s="642"/>
      <c r="J33" s="135">
        <v>43</v>
      </c>
      <c r="K33" s="135" t="s">
        <v>67</v>
      </c>
      <c r="L33" s="135" t="s">
        <v>74</v>
      </c>
      <c r="N33" s="320"/>
    </row>
    <row r="34" spans="1:14" s="319" customFormat="1" ht="31.5">
      <c r="A34" s="865"/>
      <c r="B34" s="839"/>
      <c r="C34" s="839"/>
      <c r="D34" s="136" t="s">
        <v>576</v>
      </c>
      <c r="E34" s="135" t="s">
        <v>475</v>
      </c>
      <c r="F34" s="135" t="s">
        <v>575</v>
      </c>
      <c r="G34" s="135">
        <v>37</v>
      </c>
      <c r="H34" s="642"/>
      <c r="I34" s="642"/>
      <c r="J34" s="135">
        <v>37</v>
      </c>
      <c r="K34" s="135" t="s">
        <v>67</v>
      </c>
      <c r="L34" s="135" t="s">
        <v>74</v>
      </c>
      <c r="N34" s="320"/>
    </row>
    <row r="35" spans="1:14" s="287" customFormat="1" ht="15.75" customHeight="1">
      <c r="A35" s="541">
        <v>17</v>
      </c>
      <c r="B35" s="542" t="s">
        <v>676</v>
      </c>
      <c r="C35" s="647" t="s">
        <v>574</v>
      </c>
      <c r="D35" s="641" t="s">
        <v>83</v>
      </c>
      <c r="E35" s="639" t="s">
        <v>377</v>
      </c>
      <c r="F35" s="639" t="s">
        <v>646</v>
      </c>
      <c r="G35" s="639">
        <v>50</v>
      </c>
      <c r="H35" s="639">
        <v>2</v>
      </c>
      <c r="I35" s="639"/>
      <c r="J35" s="639">
        <v>48</v>
      </c>
      <c r="K35" s="639" t="s">
        <v>67</v>
      </c>
      <c r="L35" s="639" t="s">
        <v>74</v>
      </c>
      <c r="N35" s="452"/>
    </row>
    <row r="36" spans="1:14" s="319" customFormat="1" ht="15.75">
      <c r="A36" s="862">
        <v>18</v>
      </c>
      <c r="B36" s="838" t="s">
        <v>588</v>
      </c>
      <c r="C36" s="864" t="s">
        <v>589</v>
      </c>
      <c r="D36" s="136" t="s">
        <v>590</v>
      </c>
      <c r="E36" s="353" t="s">
        <v>141</v>
      </c>
      <c r="F36" s="135" t="s">
        <v>308</v>
      </c>
      <c r="G36" s="135">
        <v>210</v>
      </c>
      <c r="H36" s="642"/>
      <c r="I36" s="642"/>
      <c r="J36" s="135">
        <v>210</v>
      </c>
      <c r="K36" s="135" t="s">
        <v>594</v>
      </c>
      <c r="L36" s="135" t="s">
        <v>74</v>
      </c>
      <c r="N36" s="320"/>
    </row>
    <row r="37" spans="1:14" s="319" customFormat="1" ht="15.75">
      <c r="A37" s="863"/>
      <c r="B37" s="845"/>
      <c r="C37" s="866"/>
      <c r="D37" s="136" t="s">
        <v>590</v>
      </c>
      <c r="E37" s="135" t="s">
        <v>270</v>
      </c>
      <c r="F37" s="135" t="s">
        <v>595</v>
      </c>
      <c r="G37" s="135">
        <v>91</v>
      </c>
      <c r="H37" s="642"/>
      <c r="I37" s="642"/>
      <c r="J37" s="135">
        <v>91</v>
      </c>
      <c r="K37" s="135" t="s">
        <v>67</v>
      </c>
      <c r="L37" s="135" t="s">
        <v>74</v>
      </c>
      <c r="N37" s="320"/>
    </row>
    <row r="38" spans="1:14" s="64" customFormat="1" ht="15.75" customHeight="1">
      <c r="A38" s="863"/>
      <c r="B38" s="845"/>
      <c r="C38" s="866"/>
      <c r="D38" s="136" t="s">
        <v>590</v>
      </c>
      <c r="E38" s="135" t="s">
        <v>489</v>
      </c>
      <c r="F38" s="135" t="s">
        <v>591</v>
      </c>
      <c r="G38" s="135">
        <v>188</v>
      </c>
      <c r="H38" s="135"/>
      <c r="I38" s="135"/>
      <c r="J38" s="135">
        <v>188</v>
      </c>
      <c r="K38" s="135" t="s">
        <v>67</v>
      </c>
      <c r="L38" s="135" t="s">
        <v>74</v>
      </c>
      <c r="N38" s="414"/>
    </row>
    <row r="39" spans="1:14" s="319" customFormat="1" ht="15.75">
      <c r="A39" s="863"/>
      <c r="B39" s="845"/>
      <c r="C39" s="866"/>
      <c r="D39" s="136" t="s">
        <v>590</v>
      </c>
      <c r="E39" s="135" t="s">
        <v>489</v>
      </c>
      <c r="F39" s="135" t="s">
        <v>591</v>
      </c>
      <c r="G39" s="135">
        <v>885</v>
      </c>
      <c r="H39" s="642"/>
      <c r="I39" s="642"/>
      <c r="J39" s="135">
        <v>885</v>
      </c>
      <c r="K39" s="135" t="s">
        <v>67</v>
      </c>
      <c r="L39" s="135" t="s">
        <v>74</v>
      </c>
      <c r="N39" s="320"/>
    </row>
    <row r="40" spans="1:14" s="319" customFormat="1" ht="15.75">
      <c r="A40" s="863"/>
      <c r="B40" s="845"/>
      <c r="C40" s="866"/>
      <c r="D40" s="641" t="s">
        <v>590</v>
      </c>
      <c r="E40" s="639" t="s">
        <v>592</v>
      </c>
      <c r="F40" s="639" t="s">
        <v>593</v>
      </c>
      <c r="G40" s="639">
        <v>1496</v>
      </c>
      <c r="H40" s="646"/>
      <c r="I40" s="646"/>
      <c r="J40" s="639">
        <v>1496</v>
      </c>
      <c r="K40" s="639" t="s">
        <v>264</v>
      </c>
      <c r="L40" s="639" t="s">
        <v>74</v>
      </c>
      <c r="N40" s="320"/>
    </row>
    <row r="41" spans="1:14" s="287" customFormat="1" ht="15.75" customHeight="1">
      <c r="A41" s="477"/>
      <c r="B41" s="839"/>
      <c r="C41" s="638"/>
      <c r="D41" s="641" t="s">
        <v>590</v>
      </c>
      <c r="E41" s="639" t="s">
        <v>622</v>
      </c>
      <c r="F41" s="639" t="s">
        <v>626</v>
      </c>
      <c r="G41" s="639">
        <v>684</v>
      </c>
      <c r="H41" s="639"/>
      <c r="I41" s="639"/>
      <c r="J41" s="639">
        <v>684</v>
      </c>
      <c r="K41" s="639" t="s">
        <v>264</v>
      </c>
      <c r="L41" s="639" t="s">
        <v>74</v>
      </c>
      <c r="N41" s="452"/>
    </row>
    <row r="42" spans="1:14" s="64" customFormat="1" ht="15.75" customHeight="1">
      <c r="A42" s="873">
        <v>19</v>
      </c>
      <c r="B42" s="871" t="s">
        <v>769</v>
      </c>
      <c r="C42" s="871" t="s">
        <v>323</v>
      </c>
      <c r="D42" s="872" t="s">
        <v>190</v>
      </c>
      <c r="E42" s="135" t="s">
        <v>679</v>
      </c>
      <c r="F42" s="135" t="s">
        <v>850</v>
      </c>
      <c r="G42" s="135">
        <v>96</v>
      </c>
      <c r="H42" s="135"/>
      <c r="I42" s="358">
        <v>96</v>
      </c>
      <c r="J42" s="135"/>
      <c r="K42" s="135" t="s">
        <v>452</v>
      </c>
      <c r="L42" s="135" t="s">
        <v>74</v>
      </c>
      <c r="N42" s="414"/>
    </row>
    <row r="43" spans="1:14" s="64" customFormat="1" ht="15.75" customHeight="1">
      <c r="A43" s="864"/>
      <c r="B43" s="838"/>
      <c r="C43" s="838"/>
      <c r="D43" s="806"/>
      <c r="E43" s="645" t="s">
        <v>811</v>
      </c>
      <c r="F43" s="645" t="s">
        <v>848</v>
      </c>
      <c r="G43" s="645">
        <v>4</v>
      </c>
      <c r="H43" s="645"/>
      <c r="I43" s="645">
        <v>4</v>
      </c>
      <c r="J43" s="645"/>
      <c r="K43" s="640" t="s">
        <v>452</v>
      </c>
      <c r="L43" s="640" t="s">
        <v>74</v>
      </c>
      <c r="N43" s="414"/>
    </row>
    <row r="44" spans="1:14" s="64" customFormat="1" ht="15.75" customHeight="1">
      <c r="A44" s="728">
        <v>20</v>
      </c>
      <c r="B44" s="644" t="s">
        <v>903</v>
      </c>
      <c r="C44" s="644" t="s">
        <v>574</v>
      </c>
      <c r="D44" s="641" t="s">
        <v>83</v>
      </c>
      <c r="E44" s="639" t="s">
        <v>811</v>
      </c>
      <c r="F44" s="639"/>
      <c r="G44" s="639">
        <v>80</v>
      </c>
      <c r="H44" s="639"/>
      <c r="I44" s="639"/>
      <c r="J44" s="639">
        <v>80</v>
      </c>
      <c r="K44" s="639" t="s">
        <v>452</v>
      </c>
      <c r="L44" s="639" t="s">
        <v>74</v>
      </c>
      <c r="N44" s="414"/>
    </row>
    <row r="45" spans="1:14" s="64" customFormat="1" ht="15.75" customHeight="1">
      <c r="A45" s="729">
        <v>21</v>
      </c>
      <c r="B45" s="727" t="s">
        <v>1064</v>
      </c>
      <c r="C45" s="725" t="s">
        <v>320</v>
      </c>
      <c r="D45" s="724" t="s">
        <v>83</v>
      </c>
      <c r="E45" s="723" t="s">
        <v>852</v>
      </c>
      <c r="F45" s="723" t="s">
        <v>929</v>
      </c>
      <c r="G45" s="723">
        <v>88</v>
      </c>
      <c r="H45" s="726"/>
      <c r="I45" s="726"/>
      <c r="J45" s="723">
        <v>88</v>
      </c>
      <c r="K45" s="723" t="s">
        <v>452</v>
      </c>
      <c r="L45" s="723" t="s">
        <v>78</v>
      </c>
      <c r="N45" s="414"/>
    </row>
    <row r="46" spans="1:14" s="64" customFormat="1" ht="15.75" customHeight="1">
      <c r="A46" s="773">
        <v>22</v>
      </c>
      <c r="B46" s="101" t="s">
        <v>1097</v>
      </c>
      <c r="C46" s="772" t="s">
        <v>140</v>
      </c>
      <c r="D46" s="571" t="s">
        <v>590</v>
      </c>
      <c r="E46" s="166" t="s">
        <v>1040</v>
      </c>
      <c r="F46" s="166"/>
      <c r="G46" s="166">
        <v>98</v>
      </c>
      <c r="H46" s="135"/>
      <c r="I46" s="135"/>
      <c r="J46" s="166">
        <v>98</v>
      </c>
      <c r="K46" s="166" t="s">
        <v>871</v>
      </c>
      <c r="L46" s="166" t="s">
        <v>74</v>
      </c>
      <c r="N46" s="414"/>
    </row>
    <row r="47" spans="1:14" s="64" customFormat="1" ht="15.75" customHeight="1">
      <c r="A47" s="773">
        <v>23</v>
      </c>
      <c r="B47" s="101" t="s">
        <v>1098</v>
      </c>
      <c r="C47" s="772" t="s">
        <v>323</v>
      </c>
      <c r="D47" s="571" t="s">
        <v>83</v>
      </c>
      <c r="E47" s="166" t="s">
        <v>1095</v>
      </c>
      <c r="F47" s="166"/>
      <c r="G47" s="166">
        <v>63</v>
      </c>
      <c r="H47" s="135"/>
      <c r="I47" s="135"/>
      <c r="J47" s="166">
        <v>63</v>
      </c>
      <c r="K47" s="166" t="s">
        <v>452</v>
      </c>
      <c r="L47" s="166" t="s">
        <v>74</v>
      </c>
      <c r="N47" s="414"/>
    </row>
    <row r="48" spans="1:14" s="64" customFormat="1" ht="15.75" customHeight="1" thickBot="1">
      <c r="A48" s="767">
        <v>24</v>
      </c>
      <c r="B48" s="774" t="s">
        <v>1099</v>
      </c>
      <c r="C48" s="768" t="s">
        <v>323</v>
      </c>
      <c r="D48" s="766" t="s">
        <v>83</v>
      </c>
      <c r="E48" s="770" t="s">
        <v>1100</v>
      </c>
      <c r="F48" s="770"/>
      <c r="G48" s="770">
        <v>35</v>
      </c>
      <c r="H48" s="769"/>
      <c r="I48" s="769"/>
      <c r="J48" s="770">
        <v>35</v>
      </c>
      <c r="K48" s="770" t="s">
        <v>452</v>
      </c>
      <c r="L48" s="770" t="s">
        <v>74</v>
      </c>
      <c r="N48" s="414"/>
    </row>
    <row r="49" spans="1:12" ht="18" customHeight="1" thickBot="1">
      <c r="A49" s="849" t="s">
        <v>31</v>
      </c>
      <c r="B49" s="850"/>
      <c r="C49" s="850"/>
      <c r="D49" s="850"/>
      <c r="E49" s="850"/>
      <c r="F49" s="851"/>
      <c r="G49" s="19">
        <f>SUM(G9:G48)</f>
        <v>6080</v>
      </c>
      <c r="H49" s="19">
        <f>SUM(H9:H44)</f>
        <v>2</v>
      </c>
      <c r="I49" s="19">
        <f>SUM(I9:I44)</f>
        <v>181</v>
      </c>
      <c r="J49" s="19">
        <f>SUM(J9:J48)</f>
        <v>5897</v>
      </c>
      <c r="K49" s="458" t="s">
        <v>13</v>
      </c>
      <c r="L49" s="458" t="s">
        <v>13</v>
      </c>
    </row>
    <row r="50" spans="1:11" ht="15.75">
      <c r="A50" s="53"/>
      <c r="B50" s="53"/>
      <c r="C50" s="53"/>
      <c r="D50" s="53"/>
      <c r="E50" s="53"/>
      <c r="F50" s="53"/>
      <c r="G50" s="42"/>
      <c r="H50" s="42"/>
      <c r="I50" s="42"/>
      <c r="J50" s="42"/>
      <c r="K50" s="27"/>
    </row>
    <row r="51" spans="1:11" ht="15.75">
      <c r="A51" s="842" t="s">
        <v>18</v>
      </c>
      <c r="B51" s="842"/>
      <c r="C51" s="842"/>
      <c r="D51" s="842"/>
      <c r="E51" s="842"/>
      <c r="F51" s="842"/>
      <c r="G51" s="10"/>
      <c r="H51" s="10"/>
      <c r="I51" s="10"/>
      <c r="J51" s="10"/>
      <c r="K51" s="9"/>
    </row>
    <row r="52" spans="1:11" ht="16.5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6.5" thickBot="1">
      <c r="A53" s="853" t="s">
        <v>1</v>
      </c>
      <c r="B53" s="853" t="s">
        <v>3</v>
      </c>
      <c r="C53" s="834" t="s">
        <v>19</v>
      </c>
      <c r="D53" s="870"/>
      <c r="E53" s="870"/>
      <c r="F53" s="835"/>
      <c r="G53" s="9"/>
      <c r="H53" s="9"/>
      <c r="I53" s="9"/>
      <c r="J53" s="9"/>
      <c r="K53" s="9"/>
    </row>
    <row r="54" spans="1:11" ht="16.5" thickBot="1">
      <c r="A54" s="854"/>
      <c r="B54" s="854"/>
      <c r="C54" s="858" t="s">
        <v>20</v>
      </c>
      <c r="D54" s="849" t="s">
        <v>21</v>
      </c>
      <c r="E54" s="850"/>
      <c r="F54" s="851"/>
      <c r="G54" s="9"/>
      <c r="H54" s="9"/>
      <c r="I54" s="9"/>
      <c r="J54" s="9"/>
      <c r="K54" s="9"/>
    </row>
    <row r="55" spans="1:11" ht="16.5" thickBot="1">
      <c r="A55" s="855"/>
      <c r="B55" s="855"/>
      <c r="C55" s="867"/>
      <c r="D55" s="11" t="s">
        <v>22</v>
      </c>
      <c r="E55" s="11" t="s">
        <v>11</v>
      </c>
      <c r="F55" s="11" t="s">
        <v>23</v>
      </c>
      <c r="G55" s="9"/>
      <c r="H55" s="9"/>
      <c r="I55" s="9"/>
      <c r="J55" s="9"/>
      <c r="K55" s="9"/>
    </row>
    <row r="56" spans="1:11" ht="16.5" thickBot="1">
      <c r="A56" s="110">
        <v>1</v>
      </c>
      <c r="B56" s="174" t="s">
        <v>190</v>
      </c>
      <c r="C56" s="84">
        <v>166</v>
      </c>
      <c r="D56" s="45"/>
      <c r="E56" s="45">
        <v>100</v>
      </c>
      <c r="F56" s="45">
        <v>66</v>
      </c>
      <c r="G56" s="9"/>
      <c r="H56" s="9"/>
      <c r="I56" s="9"/>
      <c r="J56" s="9"/>
      <c r="K56" s="9"/>
    </row>
    <row r="57" spans="1:11" ht="16.5" thickBot="1">
      <c r="A57" s="856" t="s">
        <v>39</v>
      </c>
      <c r="B57" s="857"/>
      <c r="C57" s="71">
        <v>166</v>
      </c>
      <c r="D57" s="11"/>
      <c r="E57" s="11">
        <v>100</v>
      </c>
      <c r="F57" s="11">
        <v>66</v>
      </c>
      <c r="G57" s="9"/>
      <c r="H57" s="9"/>
      <c r="I57" s="9"/>
      <c r="J57" s="9"/>
      <c r="K57" s="9"/>
    </row>
    <row r="58" spans="1:12" ht="16.5" thickBot="1">
      <c r="A58" s="77">
        <v>1</v>
      </c>
      <c r="B58" s="68" t="s">
        <v>83</v>
      </c>
      <c r="C58" s="113">
        <f>766+G32+G45+G47+G48</f>
        <v>1032</v>
      </c>
      <c r="D58" s="113">
        <v>2</v>
      </c>
      <c r="E58" s="113"/>
      <c r="F58" s="113">
        <f>764+J32+G45+J47+J48</f>
        <v>1030</v>
      </c>
      <c r="G58" s="9"/>
      <c r="H58" s="9"/>
      <c r="I58" s="9"/>
      <c r="J58" s="9"/>
      <c r="K58" s="9"/>
      <c r="L58" s="54"/>
    </row>
    <row r="59" spans="1:12" s="137" customFormat="1" ht="16.5" thickBot="1">
      <c r="A59" s="856" t="s">
        <v>36</v>
      </c>
      <c r="B59" s="857"/>
      <c r="C59" s="71">
        <f>C58</f>
        <v>1032</v>
      </c>
      <c r="D59" s="11">
        <v>2</v>
      </c>
      <c r="E59" s="11"/>
      <c r="F59" s="11">
        <f>F58</f>
        <v>1030</v>
      </c>
      <c r="G59" s="9"/>
      <c r="H59" s="9"/>
      <c r="I59" s="9"/>
      <c r="J59" s="9"/>
      <c r="K59" s="9"/>
      <c r="L59" s="54"/>
    </row>
    <row r="60" spans="1:11" s="137" customFormat="1" ht="15.75">
      <c r="A60" s="233">
        <v>1</v>
      </c>
      <c r="B60" s="480" t="s">
        <v>590</v>
      </c>
      <c r="C60" s="481">
        <f>3554+G46</f>
        <v>3652</v>
      </c>
      <c r="D60" s="484"/>
      <c r="E60" s="481"/>
      <c r="F60" s="484">
        <f>3554+J46</f>
        <v>3652</v>
      </c>
      <c r="G60" s="9"/>
      <c r="H60" s="9"/>
      <c r="I60" s="9"/>
      <c r="J60" s="9"/>
      <c r="K60" s="9"/>
    </row>
    <row r="61" spans="1:12" ht="15.75">
      <c r="A61" s="269">
        <v>2</v>
      </c>
      <c r="B61" s="390" t="s">
        <v>66</v>
      </c>
      <c r="C61" s="482">
        <f>G9+G10+G12+G13+G14+G15+G17+G19+G21+G22+G25</f>
        <v>1193</v>
      </c>
      <c r="D61" s="485"/>
      <c r="E61" s="482">
        <f>I9+I10</f>
        <v>81</v>
      </c>
      <c r="F61" s="485">
        <f>J9+J10+J12+J13+J14+J15+J17+J19+J21+J22+J25</f>
        <v>1112</v>
      </c>
      <c r="G61" s="9"/>
      <c r="H61" s="9"/>
      <c r="I61" s="9"/>
      <c r="J61" s="9"/>
      <c r="K61" s="9"/>
      <c r="L61" s="54"/>
    </row>
    <row r="62" spans="1:11" ht="16.5" thickBot="1">
      <c r="A62" s="220">
        <v>3</v>
      </c>
      <c r="B62" s="171" t="s">
        <v>576</v>
      </c>
      <c r="C62" s="483">
        <v>37</v>
      </c>
      <c r="D62" s="486"/>
      <c r="E62" s="483"/>
      <c r="F62" s="486">
        <v>37</v>
      </c>
      <c r="G62" s="9"/>
      <c r="H62" s="9"/>
      <c r="I62" s="9"/>
      <c r="J62" s="9"/>
      <c r="K62" s="9"/>
    </row>
    <row r="63" spans="1:11" ht="16.5" thickBot="1">
      <c r="A63" s="849" t="s">
        <v>25</v>
      </c>
      <c r="B63" s="851"/>
      <c r="C63" s="479">
        <f>SUM(C60:C62)</f>
        <v>4882</v>
      </c>
      <c r="D63" s="479"/>
      <c r="E63" s="479">
        <f>SUM(E60:E62)</f>
        <v>81</v>
      </c>
      <c r="F63" s="479">
        <f>SUM(F60:F62)</f>
        <v>4801</v>
      </c>
      <c r="G63" s="9"/>
      <c r="H63" s="9"/>
      <c r="I63" s="9"/>
      <c r="J63" s="69"/>
      <c r="K63" s="9"/>
    </row>
    <row r="64" spans="1:11" ht="16.5" thickBot="1">
      <c r="A64" s="849" t="s">
        <v>31</v>
      </c>
      <c r="B64" s="850"/>
      <c r="C64" s="51">
        <f>C57+C58+C63</f>
        <v>6080</v>
      </c>
      <c r="D64" s="51">
        <v>2</v>
      </c>
      <c r="E64" s="51">
        <f>E57+E58+E63</f>
        <v>181</v>
      </c>
      <c r="F64" s="51">
        <f>F57+F58+F63</f>
        <v>5897</v>
      </c>
      <c r="G64" s="9"/>
      <c r="H64" s="9"/>
      <c r="I64" s="9"/>
      <c r="J64" s="9"/>
      <c r="K64" s="9"/>
    </row>
    <row r="65" spans="1:1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852" t="s">
        <v>26</v>
      </c>
      <c r="B66" s="852"/>
      <c r="C66" s="852"/>
      <c r="D66" s="852"/>
      <c r="E66" s="9"/>
      <c r="F66" s="24"/>
      <c r="G66" s="24"/>
      <c r="H66" s="25"/>
      <c r="I66" s="25"/>
      <c r="J66" s="25"/>
      <c r="K66" s="25"/>
    </row>
    <row r="67" spans="1:11" ht="16.5" thickBot="1">
      <c r="A67" s="9"/>
      <c r="B67" s="9"/>
      <c r="C67" s="9"/>
      <c r="D67" s="9"/>
      <c r="E67" s="9"/>
      <c r="F67" s="24"/>
      <c r="G67" s="24"/>
      <c r="H67" s="26"/>
      <c r="I67" s="25"/>
      <c r="J67" s="25"/>
      <c r="K67" s="25"/>
    </row>
    <row r="68" spans="1:11" ht="18.75" customHeight="1">
      <c r="A68" s="853" t="s">
        <v>1</v>
      </c>
      <c r="B68" s="868" t="s">
        <v>27</v>
      </c>
      <c r="C68" s="858" t="s">
        <v>28</v>
      </c>
      <c r="D68" s="860" t="s">
        <v>29</v>
      </c>
      <c r="E68" s="9"/>
      <c r="F68" s="24"/>
      <c r="G68" s="24"/>
      <c r="H68" s="26"/>
      <c r="I68" s="53"/>
      <c r="J68" s="53"/>
      <c r="K68" s="53"/>
    </row>
    <row r="69" spans="1:11" ht="18" customHeight="1" thickBot="1">
      <c r="A69" s="855"/>
      <c r="B69" s="869"/>
      <c r="C69" s="859"/>
      <c r="D69" s="861"/>
      <c r="E69" s="9"/>
      <c r="F69" s="1"/>
      <c r="G69" s="27"/>
      <c r="H69" s="1"/>
      <c r="I69" s="1"/>
      <c r="J69" s="1"/>
      <c r="K69" s="1"/>
    </row>
    <row r="70" spans="1:11" ht="18" customHeight="1">
      <c r="A70" s="253">
        <v>1</v>
      </c>
      <c r="B70" s="27" t="s">
        <v>67</v>
      </c>
      <c r="C70" s="253">
        <f>2586+G10+G22+G32</f>
        <v>2846</v>
      </c>
      <c r="D70" s="782">
        <f>C70/C76*100</f>
        <v>46.809210526315795</v>
      </c>
      <c r="E70" s="9"/>
      <c r="F70" s="1"/>
      <c r="G70" s="27"/>
      <c r="H70" s="1"/>
      <c r="I70" s="1"/>
      <c r="J70" s="1"/>
      <c r="K70" s="1"/>
    </row>
    <row r="71" spans="1:11" s="137" customFormat="1" ht="16.5" customHeight="1">
      <c r="A71" s="28">
        <v>2</v>
      </c>
      <c r="B71" s="779" t="s">
        <v>264</v>
      </c>
      <c r="C71" s="14">
        <v>2180</v>
      </c>
      <c r="D71" s="384">
        <f>C71/C76*100</f>
        <v>35.85526315789473</v>
      </c>
      <c r="E71" s="9"/>
      <c r="F71" s="1"/>
      <c r="G71" s="27"/>
      <c r="H71" s="1"/>
      <c r="I71" s="1"/>
      <c r="J71" s="1"/>
      <c r="K71" s="1"/>
    </row>
    <row r="72" spans="1:11" ht="16.5" customHeight="1">
      <c r="A72" s="14">
        <v>3</v>
      </c>
      <c r="B72" s="779" t="s">
        <v>92</v>
      </c>
      <c r="C72" s="15">
        <v>370</v>
      </c>
      <c r="D72" s="385">
        <f>C72/C76*100</f>
        <v>6.0855263157894735</v>
      </c>
      <c r="E72" s="9"/>
      <c r="F72" s="1"/>
      <c r="G72" s="27"/>
      <c r="H72" s="1"/>
      <c r="I72" s="1"/>
      <c r="J72" s="1"/>
      <c r="K72" s="1"/>
    </row>
    <row r="73" spans="1:11" s="137" customFormat="1" ht="16.5" customHeight="1">
      <c r="A73" s="14">
        <v>4</v>
      </c>
      <c r="B73" s="780" t="s">
        <v>452</v>
      </c>
      <c r="C73" s="15">
        <f>334+G45+G47+G48</f>
        <v>520</v>
      </c>
      <c r="D73" s="385">
        <f>C73/C76*100</f>
        <v>8.552631578947368</v>
      </c>
      <c r="E73" s="9"/>
      <c r="F73" s="1"/>
      <c r="G73" s="27"/>
      <c r="H73" s="1"/>
      <c r="I73" s="1"/>
      <c r="J73" s="1"/>
      <c r="K73" s="1"/>
    </row>
    <row r="74" spans="1:11" ht="15.75">
      <c r="A74" s="17">
        <v>5</v>
      </c>
      <c r="B74" s="781" t="s">
        <v>260</v>
      </c>
      <c r="C74" s="14">
        <v>66</v>
      </c>
      <c r="D74" s="386">
        <f>C74/C76*100</f>
        <v>1.0855263157894737</v>
      </c>
      <c r="E74" s="9"/>
      <c r="F74" s="1"/>
      <c r="G74" s="27"/>
      <c r="H74" s="1"/>
      <c r="I74" s="1"/>
      <c r="J74" s="1"/>
      <c r="K74" s="1"/>
    </row>
    <row r="75" spans="1:11" s="595" customFormat="1" ht="16.5" thickBot="1">
      <c r="A75" s="17">
        <v>6</v>
      </c>
      <c r="B75" s="781" t="s">
        <v>871</v>
      </c>
      <c r="C75" s="17">
        <f>G46</f>
        <v>98</v>
      </c>
      <c r="D75" s="386">
        <f>C75/C76*100</f>
        <v>1.611842105263158</v>
      </c>
      <c r="E75" s="9"/>
      <c r="F75" s="1"/>
      <c r="G75" s="27"/>
      <c r="H75" s="1"/>
      <c r="I75" s="1"/>
      <c r="J75" s="1"/>
      <c r="K75" s="1"/>
    </row>
    <row r="76" spans="1:11" ht="19.5" thickBot="1">
      <c r="A76" s="847"/>
      <c r="B76" s="848"/>
      <c r="C76" s="19">
        <f>SUM(C70:C75)</f>
        <v>6080</v>
      </c>
      <c r="D76" s="35">
        <v>100</v>
      </c>
      <c r="E76" s="9"/>
      <c r="F76" s="1"/>
      <c r="G76" s="27"/>
      <c r="H76" s="1"/>
      <c r="I76" s="1"/>
      <c r="J76" s="1"/>
      <c r="K76" s="1"/>
    </row>
    <row r="77" spans="1:11" ht="15.75">
      <c r="A77" s="2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>
      <c r="A78" s="29"/>
      <c r="B78" s="54"/>
      <c r="C78" s="9"/>
      <c r="D78" s="9"/>
      <c r="E78" s="9"/>
      <c r="F78" s="9"/>
      <c r="G78" s="9"/>
      <c r="H78" s="9"/>
      <c r="I78" s="9"/>
      <c r="J78" s="9"/>
      <c r="K78" s="9"/>
    </row>
    <row r="79" spans="1:11" ht="15.75">
      <c r="A79" s="9"/>
      <c r="B79" s="54"/>
      <c r="C79" s="9"/>
      <c r="D79" s="9"/>
      <c r="E79" s="9"/>
      <c r="F79" s="9"/>
      <c r="G79" s="9"/>
      <c r="H79" s="9"/>
      <c r="I79" s="9"/>
      <c r="J79" s="9"/>
      <c r="K79" s="9"/>
    </row>
    <row r="80" spans="1:11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5.75">
      <c r="A82" s="55"/>
      <c r="B82" s="24"/>
      <c r="C82" s="26"/>
      <c r="D82" s="26"/>
      <c r="E82" s="26"/>
      <c r="F82" s="54"/>
      <c r="G82" s="54"/>
      <c r="H82" s="54"/>
      <c r="I82" s="54"/>
      <c r="J82" s="54"/>
      <c r="K82" s="54"/>
    </row>
    <row r="83" spans="1:11" ht="15.75">
      <c r="A83" s="55"/>
      <c r="B83" s="24"/>
      <c r="C83" s="26"/>
      <c r="D83" s="26"/>
      <c r="E83" s="26"/>
      <c r="F83" s="54"/>
      <c r="G83" s="54"/>
      <c r="H83" s="54"/>
      <c r="I83" s="54"/>
      <c r="J83" s="54"/>
      <c r="K83" s="54"/>
    </row>
    <row r="84" spans="1:11" ht="15.75">
      <c r="A84" s="55"/>
      <c r="B84" s="1"/>
      <c r="C84" s="27"/>
      <c r="D84" s="31"/>
      <c r="E84" s="32"/>
      <c r="F84" s="54"/>
      <c r="G84" s="54"/>
      <c r="H84" s="54"/>
      <c r="I84" s="54"/>
      <c r="J84" s="54"/>
      <c r="K84" s="54"/>
    </row>
    <row r="85" spans="1:11" ht="15.75">
      <c r="A85" s="55"/>
      <c r="B85" s="1"/>
      <c r="C85" s="27"/>
      <c r="D85" s="31"/>
      <c r="E85" s="32"/>
      <c r="F85" s="54"/>
      <c r="G85" s="54"/>
      <c r="H85" s="54"/>
      <c r="I85" s="54"/>
      <c r="J85" s="54"/>
      <c r="K85" s="54"/>
    </row>
    <row r="86" spans="1:11" ht="15.75">
      <c r="A86" s="55"/>
      <c r="B86" s="1"/>
      <c r="C86" s="27"/>
      <c r="D86" s="33"/>
      <c r="E86" s="32"/>
      <c r="F86" s="54"/>
      <c r="G86" s="54"/>
      <c r="H86" s="54"/>
      <c r="I86" s="54"/>
      <c r="J86" s="54"/>
      <c r="K86" s="54"/>
    </row>
    <row r="87" spans="1:11" ht="15.75">
      <c r="A87" s="55"/>
      <c r="B87" s="1"/>
      <c r="C87" s="34"/>
      <c r="D87" s="33"/>
      <c r="E87" s="32"/>
      <c r="F87" s="54"/>
      <c r="G87" s="54"/>
      <c r="H87" s="54"/>
      <c r="I87" s="54"/>
      <c r="J87" s="54"/>
      <c r="K87" s="54"/>
    </row>
    <row r="88" spans="1:11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</sheetData>
  <sheetProtection/>
  <mergeCells count="54">
    <mergeCell ref="C42:C43"/>
    <mergeCell ref="D42:D43"/>
    <mergeCell ref="C36:C40"/>
    <mergeCell ref="B33:B34"/>
    <mergeCell ref="A12:A15"/>
    <mergeCell ref="B42:B43"/>
    <mergeCell ref="A42:A43"/>
    <mergeCell ref="A17:A22"/>
    <mergeCell ref="A33:A34"/>
    <mergeCell ref="C33:C34"/>
    <mergeCell ref="C54:C55"/>
    <mergeCell ref="A68:A69"/>
    <mergeCell ref="A59:B59"/>
    <mergeCell ref="B68:B69"/>
    <mergeCell ref="A49:F49"/>
    <mergeCell ref="C53:F53"/>
    <mergeCell ref="B36:B41"/>
    <mergeCell ref="H7:H8"/>
    <mergeCell ref="A36:A40"/>
    <mergeCell ref="A30:A31"/>
    <mergeCell ref="B30:B31"/>
    <mergeCell ref="D6:D8"/>
    <mergeCell ref="B6:C6"/>
    <mergeCell ref="A6:A8"/>
    <mergeCell ref="B17:B22"/>
    <mergeCell ref="C17:C22"/>
    <mergeCell ref="A76:B76"/>
    <mergeCell ref="A64:B64"/>
    <mergeCell ref="A63:B63"/>
    <mergeCell ref="A66:D66"/>
    <mergeCell ref="B53:B55"/>
    <mergeCell ref="A53:A55"/>
    <mergeCell ref="A57:B57"/>
    <mergeCell ref="C68:C69"/>
    <mergeCell ref="D54:F54"/>
    <mergeCell ref="D68:D69"/>
    <mergeCell ref="L6:L8"/>
    <mergeCell ref="C7:C8"/>
    <mergeCell ref="B12:B15"/>
    <mergeCell ref="C12:C15"/>
    <mergeCell ref="D12:D15"/>
    <mergeCell ref="H6:J6"/>
    <mergeCell ref="I7:I8"/>
    <mergeCell ref="B7:B8"/>
    <mergeCell ref="C30:C31"/>
    <mergeCell ref="D30:D31"/>
    <mergeCell ref="A51:F51"/>
    <mergeCell ref="A2:L2"/>
    <mergeCell ref="A4:L4"/>
    <mergeCell ref="E6:E8"/>
    <mergeCell ref="F6:F8"/>
    <mergeCell ref="G6:G8"/>
    <mergeCell ref="K6:K8"/>
    <mergeCell ref="J7:J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111"/>
  <sheetViews>
    <sheetView view="pageBreakPreview" zoomScale="90" zoomScaleNormal="80" zoomScaleSheetLayoutView="90" zoomScalePageLayoutView="0" workbookViewId="0" topLeftCell="A85">
      <selection activeCell="D19" sqref="D19"/>
    </sheetView>
  </sheetViews>
  <sheetFormatPr defaultColWidth="9.140625" defaultRowHeight="15"/>
  <cols>
    <col min="1" max="1" width="4.00390625" style="0" customWidth="1"/>
    <col min="2" max="2" width="36.421875" style="0" customWidth="1"/>
    <col min="3" max="3" width="20.8515625" style="0" customWidth="1"/>
    <col min="4" max="4" width="20.00390625" style="0" customWidth="1"/>
    <col min="5" max="5" width="13.421875" style="0" customWidth="1"/>
    <col min="6" max="6" width="14.00390625" style="0" customWidth="1"/>
    <col min="7" max="7" width="11.8515625" style="0" customWidth="1"/>
    <col min="8" max="8" width="9.8515625" style="0" customWidth="1"/>
    <col min="9" max="9" width="10.00390625" style="0" customWidth="1"/>
    <col min="10" max="10" width="8.28125" style="0" customWidth="1"/>
    <col min="11" max="11" width="20.57421875" style="0" customWidth="1"/>
    <col min="12" max="12" width="22.421875" style="0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12.7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1144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9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5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15.75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s="960" customFormat="1" ht="15.75" customHeight="1">
      <c r="A8" s="968">
        <v>1</v>
      </c>
      <c r="B8" s="962" t="s">
        <v>235</v>
      </c>
      <c r="C8" s="1045" t="s">
        <v>236</v>
      </c>
      <c r="D8" s="1045" t="s">
        <v>117</v>
      </c>
      <c r="E8" s="961" t="s">
        <v>130</v>
      </c>
      <c r="F8" s="1029" t="s">
        <v>227</v>
      </c>
      <c r="G8" s="961">
        <v>25</v>
      </c>
      <c r="H8" s="961"/>
      <c r="I8" s="961"/>
      <c r="J8" s="1001">
        <v>25</v>
      </c>
      <c r="K8" s="997" t="s">
        <v>67</v>
      </c>
      <c r="L8" s="997" t="s">
        <v>78</v>
      </c>
    </row>
    <row r="9" spans="1:12" s="960" customFormat="1" ht="15.75" customHeight="1">
      <c r="A9" s="968">
        <v>2</v>
      </c>
      <c r="B9" s="962" t="s">
        <v>237</v>
      </c>
      <c r="C9" s="1045" t="s">
        <v>238</v>
      </c>
      <c r="D9" s="962" t="s">
        <v>83</v>
      </c>
      <c r="E9" s="1029" t="s">
        <v>131</v>
      </c>
      <c r="F9" s="1029" t="s">
        <v>242</v>
      </c>
      <c r="G9" s="966">
        <v>32</v>
      </c>
      <c r="H9" s="961"/>
      <c r="I9" s="961"/>
      <c r="J9" s="1057">
        <v>32</v>
      </c>
      <c r="K9" s="997" t="s">
        <v>67</v>
      </c>
      <c r="L9" s="997" t="s">
        <v>78</v>
      </c>
    </row>
    <row r="10" spans="1:12" s="960" customFormat="1" ht="15.75" customHeight="1">
      <c r="A10" s="968">
        <v>3</v>
      </c>
      <c r="B10" s="962" t="s">
        <v>239</v>
      </c>
      <c r="C10" s="1045" t="s">
        <v>238</v>
      </c>
      <c r="D10" s="962" t="s">
        <v>83</v>
      </c>
      <c r="E10" s="1029" t="s">
        <v>131</v>
      </c>
      <c r="F10" s="1029" t="s">
        <v>242</v>
      </c>
      <c r="G10" s="966">
        <v>32</v>
      </c>
      <c r="H10" s="961"/>
      <c r="I10" s="961"/>
      <c r="J10" s="1057">
        <v>32</v>
      </c>
      <c r="K10" s="997" t="s">
        <v>67</v>
      </c>
      <c r="L10" s="997" t="s">
        <v>78</v>
      </c>
    </row>
    <row r="11" spans="1:12" s="960" customFormat="1" ht="15.75" customHeight="1">
      <c r="A11" s="1058">
        <v>4</v>
      </c>
      <c r="B11" s="985" t="s">
        <v>240</v>
      </c>
      <c r="C11" s="1059" t="s">
        <v>241</v>
      </c>
      <c r="D11" s="1059" t="s">
        <v>117</v>
      </c>
      <c r="E11" s="1060" t="s">
        <v>181</v>
      </c>
      <c r="F11" s="1029" t="s">
        <v>341</v>
      </c>
      <c r="G11" s="961">
        <v>48</v>
      </c>
      <c r="H11" s="961"/>
      <c r="I11" s="961"/>
      <c r="J11" s="1001">
        <v>48</v>
      </c>
      <c r="K11" s="997" t="s">
        <v>67</v>
      </c>
      <c r="L11" s="961" t="s">
        <v>74</v>
      </c>
    </row>
    <row r="12" spans="1:12" s="960" customFormat="1" ht="15.75" customHeight="1">
      <c r="A12" s="1061"/>
      <c r="B12" s="988"/>
      <c r="C12" s="1062"/>
      <c r="D12" s="1062"/>
      <c r="E12" s="1029" t="s">
        <v>404</v>
      </c>
      <c r="F12" s="1029" t="s">
        <v>526</v>
      </c>
      <c r="G12" s="966">
        <v>52</v>
      </c>
      <c r="H12" s="961"/>
      <c r="I12" s="961"/>
      <c r="J12" s="1057">
        <v>52</v>
      </c>
      <c r="K12" s="997" t="s">
        <v>67</v>
      </c>
      <c r="L12" s="961" t="s">
        <v>74</v>
      </c>
    </row>
    <row r="13" spans="1:12" s="960" customFormat="1" ht="16.5" customHeight="1">
      <c r="A13" s="968">
        <v>5</v>
      </c>
      <c r="B13" s="962" t="s">
        <v>382</v>
      </c>
      <c r="C13" s="1045" t="s">
        <v>395</v>
      </c>
      <c r="D13" s="1028" t="s">
        <v>93</v>
      </c>
      <c r="E13" s="1029" t="s">
        <v>311</v>
      </c>
      <c r="F13" s="1029" t="s">
        <v>318</v>
      </c>
      <c r="G13" s="966">
        <v>90</v>
      </c>
      <c r="H13" s="961"/>
      <c r="I13" s="961"/>
      <c r="J13" s="1057">
        <v>90</v>
      </c>
      <c r="K13" s="997" t="s">
        <v>67</v>
      </c>
      <c r="L13" s="997" t="s">
        <v>78</v>
      </c>
    </row>
    <row r="14" spans="1:12" s="960" customFormat="1" ht="16.5" customHeight="1">
      <c r="A14" s="968">
        <v>6</v>
      </c>
      <c r="B14" s="962" t="s">
        <v>383</v>
      </c>
      <c r="C14" s="1045" t="s">
        <v>396</v>
      </c>
      <c r="D14" s="1028" t="s">
        <v>93</v>
      </c>
      <c r="E14" s="1029" t="s">
        <v>401</v>
      </c>
      <c r="F14" s="1029" t="s">
        <v>408</v>
      </c>
      <c r="G14" s="966">
        <v>95</v>
      </c>
      <c r="H14" s="961"/>
      <c r="I14" s="961"/>
      <c r="J14" s="1057">
        <v>95</v>
      </c>
      <c r="K14" s="997" t="s">
        <v>67</v>
      </c>
      <c r="L14" s="997" t="s">
        <v>411</v>
      </c>
    </row>
    <row r="15" spans="1:12" s="960" customFormat="1" ht="16.5" customHeight="1">
      <c r="A15" s="968">
        <v>7</v>
      </c>
      <c r="B15" s="962" t="s">
        <v>384</v>
      </c>
      <c r="C15" s="1045" t="s">
        <v>397</v>
      </c>
      <c r="D15" s="962" t="s">
        <v>83</v>
      </c>
      <c r="E15" s="1029" t="s">
        <v>402</v>
      </c>
      <c r="F15" s="1029" t="s">
        <v>367</v>
      </c>
      <c r="G15" s="966">
        <v>6</v>
      </c>
      <c r="H15" s="961"/>
      <c r="I15" s="961"/>
      <c r="J15" s="1057">
        <v>6</v>
      </c>
      <c r="K15" s="997" t="s">
        <v>67</v>
      </c>
      <c r="L15" s="997" t="s">
        <v>410</v>
      </c>
    </row>
    <row r="16" spans="1:12" s="960" customFormat="1" ht="16.5" customHeight="1">
      <c r="A16" s="968">
        <v>8</v>
      </c>
      <c r="B16" s="962" t="s">
        <v>385</v>
      </c>
      <c r="C16" s="1045" t="s">
        <v>398</v>
      </c>
      <c r="D16" s="1028" t="s">
        <v>93</v>
      </c>
      <c r="E16" s="1029" t="s">
        <v>403</v>
      </c>
      <c r="F16" s="1029" t="s">
        <v>409</v>
      </c>
      <c r="G16" s="966">
        <v>66</v>
      </c>
      <c r="H16" s="961"/>
      <c r="I16" s="961"/>
      <c r="J16" s="1057">
        <v>66</v>
      </c>
      <c r="K16" s="997" t="s">
        <v>67</v>
      </c>
      <c r="L16" s="997" t="s">
        <v>78</v>
      </c>
    </row>
    <row r="17" spans="1:12" s="960" customFormat="1" ht="16.5" customHeight="1">
      <c r="A17" s="968">
        <v>9</v>
      </c>
      <c r="B17" s="962" t="s">
        <v>386</v>
      </c>
      <c r="C17" s="1045" t="s">
        <v>398</v>
      </c>
      <c r="D17" s="1028" t="s">
        <v>93</v>
      </c>
      <c r="E17" s="1029" t="s">
        <v>345</v>
      </c>
      <c r="F17" s="1029" t="s">
        <v>409</v>
      </c>
      <c r="G17" s="966">
        <v>57</v>
      </c>
      <c r="H17" s="961"/>
      <c r="I17" s="961"/>
      <c r="J17" s="1057">
        <v>57</v>
      </c>
      <c r="K17" s="997" t="s">
        <v>67</v>
      </c>
      <c r="L17" s="997" t="s">
        <v>78</v>
      </c>
    </row>
    <row r="18" spans="1:12" s="960" customFormat="1" ht="16.5" customHeight="1">
      <c r="A18" s="968">
        <v>10</v>
      </c>
      <c r="B18" s="962" t="s">
        <v>387</v>
      </c>
      <c r="C18" s="1045" t="s">
        <v>395</v>
      </c>
      <c r="D18" s="1045" t="s">
        <v>66</v>
      </c>
      <c r="E18" s="1029" t="s">
        <v>321</v>
      </c>
      <c r="F18" s="1029" t="s">
        <v>530</v>
      </c>
      <c r="G18" s="966">
        <v>7</v>
      </c>
      <c r="H18" s="961"/>
      <c r="I18" s="961"/>
      <c r="J18" s="1057">
        <v>7</v>
      </c>
      <c r="K18" s="997" t="s">
        <v>67</v>
      </c>
      <c r="L18" s="997" t="s">
        <v>78</v>
      </c>
    </row>
    <row r="19" spans="1:12" s="960" customFormat="1" ht="16.5" customHeight="1">
      <c r="A19" s="968">
        <v>11</v>
      </c>
      <c r="B19" s="962" t="s">
        <v>388</v>
      </c>
      <c r="C19" s="1045" t="s">
        <v>395</v>
      </c>
      <c r="D19" s="1045" t="s">
        <v>66</v>
      </c>
      <c r="E19" s="1029" t="s">
        <v>374</v>
      </c>
      <c r="F19" s="1029" t="s">
        <v>531</v>
      </c>
      <c r="G19" s="966">
        <v>18</v>
      </c>
      <c r="H19" s="961"/>
      <c r="I19" s="961"/>
      <c r="J19" s="1057">
        <v>18</v>
      </c>
      <c r="K19" s="997" t="s">
        <v>67</v>
      </c>
      <c r="L19" s="997" t="s">
        <v>78</v>
      </c>
    </row>
    <row r="20" spans="1:15" s="960" customFormat="1" ht="16.5" customHeight="1">
      <c r="A20" s="968">
        <v>12</v>
      </c>
      <c r="B20" s="962" t="s">
        <v>389</v>
      </c>
      <c r="C20" s="1045" t="s">
        <v>396</v>
      </c>
      <c r="D20" s="962" t="s">
        <v>83</v>
      </c>
      <c r="E20" s="1029" t="s">
        <v>374</v>
      </c>
      <c r="F20" s="1029" t="s">
        <v>531</v>
      </c>
      <c r="G20" s="966">
        <v>61</v>
      </c>
      <c r="H20" s="961"/>
      <c r="I20" s="961"/>
      <c r="J20" s="1057">
        <v>61</v>
      </c>
      <c r="K20" s="997" t="s">
        <v>67</v>
      </c>
      <c r="L20" s="997" t="s">
        <v>412</v>
      </c>
      <c r="O20" s="1063"/>
    </row>
    <row r="21" spans="1:12" s="960" customFormat="1" ht="16.5" customHeight="1">
      <c r="A21" s="968">
        <v>13</v>
      </c>
      <c r="B21" s="962" t="s">
        <v>390</v>
      </c>
      <c r="C21" s="1045" t="s">
        <v>241</v>
      </c>
      <c r="D21" s="1045" t="s">
        <v>117</v>
      </c>
      <c r="E21" s="1029" t="s">
        <v>404</v>
      </c>
      <c r="F21" s="1029" t="s">
        <v>526</v>
      </c>
      <c r="G21" s="966">
        <v>3</v>
      </c>
      <c r="H21" s="961"/>
      <c r="I21" s="961"/>
      <c r="J21" s="1057">
        <v>3</v>
      </c>
      <c r="K21" s="997" t="s">
        <v>67</v>
      </c>
      <c r="L21" s="961" t="s">
        <v>74</v>
      </c>
    </row>
    <row r="22" spans="1:12" s="960" customFormat="1" ht="16.5" customHeight="1">
      <c r="A22" s="968">
        <v>14</v>
      </c>
      <c r="B22" s="962" t="s">
        <v>391</v>
      </c>
      <c r="C22" s="1045" t="s">
        <v>398</v>
      </c>
      <c r="D22" s="1045" t="s">
        <v>66</v>
      </c>
      <c r="E22" s="1029" t="s">
        <v>405</v>
      </c>
      <c r="F22" s="1029" t="s">
        <v>527</v>
      </c>
      <c r="G22" s="966">
        <v>50</v>
      </c>
      <c r="H22" s="961"/>
      <c r="I22" s="961"/>
      <c r="J22" s="1057">
        <v>50</v>
      </c>
      <c r="K22" s="961" t="s">
        <v>92</v>
      </c>
      <c r="L22" s="997" t="s">
        <v>78</v>
      </c>
    </row>
    <row r="23" spans="1:12" s="960" customFormat="1" ht="16.5" customHeight="1">
      <c r="A23" s="968">
        <v>15</v>
      </c>
      <c r="B23" s="962" t="s">
        <v>392</v>
      </c>
      <c r="C23" s="1045" t="s">
        <v>238</v>
      </c>
      <c r="D23" s="1028" t="s">
        <v>93</v>
      </c>
      <c r="E23" s="1029" t="s">
        <v>315</v>
      </c>
      <c r="F23" s="1029" t="s">
        <v>528</v>
      </c>
      <c r="G23" s="966">
        <v>104</v>
      </c>
      <c r="H23" s="961"/>
      <c r="I23" s="961"/>
      <c r="J23" s="1057">
        <v>104</v>
      </c>
      <c r="K23" s="997" t="s">
        <v>67</v>
      </c>
      <c r="L23" s="997" t="s">
        <v>78</v>
      </c>
    </row>
    <row r="24" spans="1:12" s="960" customFormat="1" ht="16.5" customHeight="1">
      <c r="A24" s="968">
        <v>16</v>
      </c>
      <c r="B24" s="962" t="s">
        <v>393</v>
      </c>
      <c r="C24" s="1045" t="s">
        <v>399</v>
      </c>
      <c r="D24" s="962" t="s">
        <v>83</v>
      </c>
      <c r="E24" s="1029" t="s">
        <v>406</v>
      </c>
      <c r="F24" s="1029" t="s">
        <v>529</v>
      </c>
      <c r="G24" s="966">
        <v>37</v>
      </c>
      <c r="H24" s="961"/>
      <c r="I24" s="961"/>
      <c r="J24" s="1057">
        <v>37</v>
      </c>
      <c r="K24" s="961" t="s">
        <v>260</v>
      </c>
      <c r="L24" s="997" t="s">
        <v>78</v>
      </c>
    </row>
    <row r="25" spans="1:12" s="960" customFormat="1" ht="16.5" customHeight="1">
      <c r="A25" s="792">
        <v>17</v>
      </c>
      <c r="B25" s="955" t="s">
        <v>394</v>
      </c>
      <c r="C25" s="999" t="s">
        <v>400</v>
      </c>
      <c r="D25" s="955" t="s">
        <v>83</v>
      </c>
      <c r="E25" s="1033" t="s">
        <v>407</v>
      </c>
      <c r="F25" s="1033" t="s">
        <v>377</v>
      </c>
      <c r="G25" s="790">
        <v>15</v>
      </c>
      <c r="H25" s="954"/>
      <c r="I25" s="954"/>
      <c r="J25" s="1064">
        <v>15</v>
      </c>
      <c r="K25" s="1000" t="s">
        <v>67</v>
      </c>
      <c r="L25" s="954" t="s">
        <v>74</v>
      </c>
    </row>
    <row r="26" spans="1:12" s="960" customFormat="1" ht="16.5" customHeight="1">
      <c r="A26" s="968">
        <v>18</v>
      </c>
      <c r="B26" s="962" t="s">
        <v>522</v>
      </c>
      <c r="C26" s="1045" t="s">
        <v>523</v>
      </c>
      <c r="D26" s="955" t="s">
        <v>93</v>
      </c>
      <c r="E26" s="1029" t="s">
        <v>562</v>
      </c>
      <c r="F26" s="1029" t="s">
        <v>524</v>
      </c>
      <c r="G26" s="966">
        <v>20</v>
      </c>
      <c r="H26" s="961"/>
      <c r="I26" s="961"/>
      <c r="J26" s="1057">
        <v>20</v>
      </c>
      <c r="K26" s="954" t="s">
        <v>67</v>
      </c>
      <c r="L26" s="1065" t="s">
        <v>74</v>
      </c>
    </row>
    <row r="27" spans="1:12" s="960" customFormat="1" ht="16.5" customHeight="1">
      <c r="A27" s="968">
        <v>19</v>
      </c>
      <c r="B27" s="962" t="s">
        <v>509</v>
      </c>
      <c r="C27" s="1045" t="s">
        <v>510</v>
      </c>
      <c r="D27" s="955" t="s">
        <v>93</v>
      </c>
      <c r="E27" s="1029" t="s">
        <v>563</v>
      </c>
      <c r="F27" s="1029" t="s">
        <v>511</v>
      </c>
      <c r="G27" s="966">
        <v>19</v>
      </c>
      <c r="H27" s="961"/>
      <c r="I27" s="961"/>
      <c r="J27" s="1057">
        <v>19</v>
      </c>
      <c r="K27" s="954" t="s">
        <v>67</v>
      </c>
      <c r="L27" s="1065" t="s">
        <v>521</v>
      </c>
    </row>
    <row r="28" spans="1:12" s="960" customFormat="1" ht="15.75">
      <c r="A28" s="968">
        <v>20</v>
      </c>
      <c r="B28" s="962" t="s">
        <v>774</v>
      </c>
      <c r="C28" s="1045" t="s">
        <v>523</v>
      </c>
      <c r="D28" s="962" t="s">
        <v>83</v>
      </c>
      <c r="E28" s="1029" t="s">
        <v>775</v>
      </c>
      <c r="F28" s="1029" t="s">
        <v>776</v>
      </c>
      <c r="G28" s="966">
        <v>112</v>
      </c>
      <c r="H28" s="961"/>
      <c r="I28" s="961"/>
      <c r="J28" s="1066">
        <v>112</v>
      </c>
      <c r="K28" s="954" t="s">
        <v>67</v>
      </c>
      <c r="L28" s="1067" t="s">
        <v>78</v>
      </c>
    </row>
    <row r="29" spans="1:12" s="960" customFormat="1" ht="15.75">
      <c r="A29" s="968">
        <v>21</v>
      </c>
      <c r="B29" s="962" t="s">
        <v>512</v>
      </c>
      <c r="C29" s="1045" t="s">
        <v>510</v>
      </c>
      <c r="D29" s="955" t="s">
        <v>66</v>
      </c>
      <c r="E29" s="1029" t="s">
        <v>564</v>
      </c>
      <c r="F29" s="1029" t="s">
        <v>552</v>
      </c>
      <c r="G29" s="966">
        <v>84</v>
      </c>
      <c r="H29" s="961"/>
      <c r="I29" s="961"/>
      <c r="J29" s="1066">
        <v>84</v>
      </c>
      <c r="K29" s="954" t="s">
        <v>67</v>
      </c>
      <c r="L29" s="1067" t="s">
        <v>521</v>
      </c>
    </row>
    <row r="30" spans="1:12" s="960" customFormat="1" ht="15.75">
      <c r="A30" s="968">
        <v>22</v>
      </c>
      <c r="B30" s="962" t="s">
        <v>777</v>
      </c>
      <c r="C30" s="1045" t="s">
        <v>523</v>
      </c>
      <c r="D30" s="955" t="s">
        <v>93</v>
      </c>
      <c r="E30" s="1029" t="s">
        <v>778</v>
      </c>
      <c r="F30" s="1029" t="s">
        <v>613</v>
      </c>
      <c r="G30" s="966">
        <v>64</v>
      </c>
      <c r="H30" s="961"/>
      <c r="I30" s="961"/>
      <c r="J30" s="1066">
        <v>64</v>
      </c>
      <c r="K30" s="954" t="s">
        <v>67</v>
      </c>
      <c r="L30" s="961" t="s">
        <v>74</v>
      </c>
    </row>
    <row r="31" spans="1:12" s="960" customFormat="1" ht="15.75">
      <c r="A31" s="1068">
        <v>23</v>
      </c>
      <c r="B31" s="962" t="s">
        <v>513</v>
      </c>
      <c r="C31" s="1045" t="s">
        <v>510</v>
      </c>
      <c r="D31" s="955" t="s">
        <v>93</v>
      </c>
      <c r="E31" s="1029" t="s">
        <v>565</v>
      </c>
      <c r="F31" s="1029" t="s">
        <v>599</v>
      </c>
      <c r="G31" s="966">
        <v>50</v>
      </c>
      <c r="H31" s="961"/>
      <c r="I31" s="961"/>
      <c r="J31" s="1066">
        <v>50</v>
      </c>
      <c r="K31" s="954" t="s">
        <v>67</v>
      </c>
      <c r="L31" s="1067" t="s">
        <v>78</v>
      </c>
    </row>
    <row r="32" spans="1:12" s="960" customFormat="1" ht="15.75">
      <c r="A32" s="968">
        <v>24</v>
      </c>
      <c r="B32" s="962" t="s">
        <v>515</v>
      </c>
      <c r="C32" s="1045" t="s">
        <v>516</v>
      </c>
      <c r="D32" s="955" t="s">
        <v>93</v>
      </c>
      <c r="E32" s="1029" t="s">
        <v>566</v>
      </c>
      <c r="F32" s="1029" t="s">
        <v>707</v>
      </c>
      <c r="G32" s="966">
        <v>25</v>
      </c>
      <c r="H32" s="961"/>
      <c r="I32" s="961"/>
      <c r="J32" s="1066">
        <v>25</v>
      </c>
      <c r="K32" s="954" t="s">
        <v>67</v>
      </c>
      <c r="L32" s="1067" t="s">
        <v>78</v>
      </c>
    </row>
    <row r="33" spans="1:12" s="960" customFormat="1" ht="15.75">
      <c r="A33" s="968">
        <v>25</v>
      </c>
      <c r="B33" s="962" t="s">
        <v>517</v>
      </c>
      <c r="C33" s="1045" t="s">
        <v>241</v>
      </c>
      <c r="D33" s="955" t="s">
        <v>66</v>
      </c>
      <c r="E33" s="1029" t="s">
        <v>567</v>
      </c>
      <c r="F33" s="1029" t="s">
        <v>488</v>
      </c>
      <c r="G33" s="966">
        <v>20</v>
      </c>
      <c r="H33" s="961"/>
      <c r="I33" s="961"/>
      <c r="J33" s="1066">
        <v>20</v>
      </c>
      <c r="K33" s="954" t="s">
        <v>518</v>
      </c>
      <c r="L33" s="1067" t="s">
        <v>78</v>
      </c>
    </row>
    <row r="34" spans="1:12" s="960" customFormat="1" ht="15.75">
      <c r="A34" s="968">
        <v>26</v>
      </c>
      <c r="B34" s="962" t="s">
        <v>519</v>
      </c>
      <c r="C34" s="1045" t="s">
        <v>397</v>
      </c>
      <c r="D34" s="955" t="s">
        <v>66</v>
      </c>
      <c r="E34" s="1029" t="s">
        <v>568</v>
      </c>
      <c r="F34" s="1029" t="s">
        <v>647</v>
      </c>
      <c r="G34" s="966">
        <v>36</v>
      </c>
      <c r="H34" s="961"/>
      <c r="I34" s="961"/>
      <c r="J34" s="1066">
        <v>36</v>
      </c>
      <c r="K34" s="954" t="s">
        <v>518</v>
      </c>
      <c r="L34" s="1067" t="s">
        <v>410</v>
      </c>
    </row>
    <row r="35" spans="1:12" s="960" customFormat="1" ht="15.75">
      <c r="A35" s="792">
        <v>27</v>
      </c>
      <c r="B35" s="955" t="s">
        <v>520</v>
      </c>
      <c r="C35" s="999" t="s">
        <v>397</v>
      </c>
      <c r="D35" s="955" t="s">
        <v>93</v>
      </c>
      <c r="E35" s="1033" t="s">
        <v>563</v>
      </c>
      <c r="F35" s="1033" t="s">
        <v>479</v>
      </c>
      <c r="G35" s="790">
        <v>88</v>
      </c>
      <c r="H35" s="954"/>
      <c r="I35" s="954"/>
      <c r="J35" s="791">
        <v>88</v>
      </c>
      <c r="K35" s="954" t="s">
        <v>67</v>
      </c>
      <c r="L35" s="1067" t="s">
        <v>410</v>
      </c>
    </row>
    <row r="36" spans="1:12" s="960" customFormat="1" ht="15.75">
      <c r="A36" s="792">
        <v>28</v>
      </c>
      <c r="B36" s="962" t="s">
        <v>602</v>
      </c>
      <c r="C36" s="1045" t="s">
        <v>241</v>
      </c>
      <c r="D36" s="955" t="s">
        <v>93</v>
      </c>
      <c r="E36" s="1029" t="s">
        <v>603</v>
      </c>
      <c r="F36" s="1029" t="s">
        <v>785</v>
      </c>
      <c r="G36" s="966">
        <v>29</v>
      </c>
      <c r="H36" s="961">
        <v>4</v>
      </c>
      <c r="I36" s="954"/>
      <c r="J36" s="1066">
        <v>25</v>
      </c>
      <c r="K36" s="954" t="s">
        <v>67</v>
      </c>
      <c r="L36" s="1067" t="s">
        <v>616</v>
      </c>
    </row>
    <row r="37" spans="1:12" s="960" customFormat="1" ht="15.75">
      <c r="A37" s="1058">
        <v>29</v>
      </c>
      <c r="B37" s="985" t="s">
        <v>514</v>
      </c>
      <c r="C37" s="1059" t="s">
        <v>236</v>
      </c>
      <c r="D37" s="955" t="s">
        <v>66</v>
      </c>
      <c r="E37" s="1029" t="s">
        <v>526</v>
      </c>
      <c r="F37" s="1029" t="s">
        <v>599</v>
      </c>
      <c r="G37" s="966">
        <v>70</v>
      </c>
      <c r="H37" s="961"/>
      <c r="I37" s="954"/>
      <c r="J37" s="1066">
        <v>70</v>
      </c>
      <c r="K37" s="954" t="s">
        <v>67</v>
      </c>
      <c r="L37" s="961" t="s">
        <v>74</v>
      </c>
    </row>
    <row r="38" spans="1:12" s="960" customFormat="1" ht="15.75">
      <c r="A38" s="1069"/>
      <c r="B38" s="1027"/>
      <c r="C38" s="1070"/>
      <c r="D38" s="962" t="s">
        <v>66</v>
      </c>
      <c r="E38" s="1029" t="s">
        <v>604</v>
      </c>
      <c r="F38" s="1029" t="s">
        <v>770</v>
      </c>
      <c r="G38" s="966">
        <v>30</v>
      </c>
      <c r="H38" s="961"/>
      <c r="I38" s="954"/>
      <c r="J38" s="1066">
        <v>30</v>
      </c>
      <c r="K38" s="961" t="s">
        <v>67</v>
      </c>
      <c r="L38" s="961" t="s">
        <v>74</v>
      </c>
    </row>
    <row r="39" spans="1:12" s="960" customFormat="1" ht="15.75">
      <c r="A39" s="1069"/>
      <c r="B39" s="1027"/>
      <c r="C39" s="1070"/>
      <c r="D39" s="962" t="s">
        <v>117</v>
      </c>
      <c r="E39" s="1029" t="s">
        <v>607</v>
      </c>
      <c r="F39" s="1029" t="s">
        <v>622</v>
      </c>
      <c r="G39" s="966">
        <v>439</v>
      </c>
      <c r="H39" s="961"/>
      <c r="I39" s="961"/>
      <c r="J39" s="1066">
        <v>439</v>
      </c>
      <c r="K39" s="961" t="s">
        <v>366</v>
      </c>
      <c r="L39" s="961" t="s">
        <v>74</v>
      </c>
    </row>
    <row r="40" spans="1:12" s="960" customFormat="1" ht="15.75">
      <c r="A40" s="1069"/>
      <c r="B40" s="1027"/>
      <c r="C40" s="1070"/>
      <c r="D40" s="962" t="s">
        <v>66</v>
      </c>
      <c r="E40" s="1029" t="s">
        <v>608</v>
      </c>
      <c r="F40" s="1029" t="s">
        <v>771</v>
      </c>
      <c r="G40" s="966">
        <v>424</v>
      </c>
      <c r="H40" s="961"/>
      <c r="I40" s="961"/>
      <c r="J40" s="1066">
        <v>424</v>
      </c>
      <c r="K40" s="961" t="s">
        <v>366</v>
      </c>
      <c r="L40" s="961" t="s">
        <v>74</v>
      </c>
    </row>
    <row r="41" spans="1:12" s="960" customFormat="1" ht="15.75">
      <c r="A41" s="1069"/>
      <c r="B41" s="1027"/>
      <c r="C41" s="1070"/>
      <c r="D41" s="962" t="s">
        <v>66</v>
      </c>
      <c r="E41" s="1029" t="s">
        <v>608</v>
      </c>
      <c r="F41" s="1029" t="s">
        <v>771</v>
      </c>
      <c r="G41" s="966">
        <v>1747</v>
      </c>
      <c r="H41" s="961"/>
      <c r="I41" s="961"/>
      <c r="J41" s="1066">
        <v>1747</v>
      </c>
      <c r="K41" s="961" t="s">
        <v>264</v>
      </c>
      <c r="L41" s="961" t="s">
        <v>74</v>
      </c>
    </row>
    <row r="42" spans="1:12" s="960" customFormat="1" ht="15.75">
      <c r="A42" s="1061"/>
      <c r="B42" s="988"/>
      <c r="C42" s="1062"/>
      <c r="D42" s="962" t="s">
        <v>117</v>
      </c>
      <c r="E42" s="1029" t="s">
        <v>608</v>
      </c>
      <c r="F42" s="1029" t="s">
        <v>771</v>
      </c>
      <c r="G42" s="966">
        <v>1358</v>
      </c>
      <c r="H42" s="961"/>
      <c r="I42" s="961"/>
      <c r="J42" s="1066">
        <v>1358</v>
      </c>
      <c r="K42" s="961" t="s">
        <v>264</v>
      </c>
      <c r="L42" s="961" t="s">
        <v>74</v>
      </c>
    </row>
    <row r="43" spans="1:12" s="960" customFormat="1" ht="15.75">
      <c r="A43" s="968">
        <v>30</v>
      </c>
      <c r="B43" s="962" t="s">
        <v>609</v>
      </c>
      <c r="C43" s="1045" t="s">
        <v>510</v>
      </c>
      <c r="D43" s="962" t="s">
        <v>117</v>
      </c>
      <c r="E43" s="1029" t="s">
        <v>610</v>
      </c>
      <c r="F43" s="1029" t="s">
        <v>593</v>
      </c>
      <c r="G43" s="966">
        <v>496</v>
      </c>
      <c r="H43" s="961"/>
      <c r="I43" s="961"/>
      <c r="J43" s="1066">
        <v>496</v>
      </c>
      <c r="K43" s="961" t="s">
        <v>264</v>
      </c>
      <c r="L43" s="961" t="s">
        <v>74</v>
      </c>
    </row>
    <row r="44" spans="1:12" s="960" customFormat="1" ht="15.75">
      <c r="A44" s="968">
        <v>31</v>
      </c>
      <c r="B44" s="962" t="s">
        <v>449</v>
      </c>
      <c r="C44" s="1045" t="s">
        <v>396</v>
      </c>
      <c r="D44" s="962" t="s">
        <v>83</v>
      </c>
      <c r="E44" s="1029" t="s">
        <v>611</v>
      </c>
      <c r="F44" s="1029" t="s">
        <v>786</v>
      </c>
      <c r="G44" s="966">
        <v>21</v>
      </c>
      <c r="H44" s="961"/>
      <c r="I44" s="961"/>
      <c r="J44" s="1066">
        <v>21</v>
      </c>
      <c r="K44" s="961" t="s">
        <v>67</v>
      </c>
      <c r="L44" s="961" t="s">
        <v>617</v>
      </c>
    </row>
    <row r="45" spans="1:12" s="960" customFormat="1" ht="15.75">
      <c r="A45" s="968">
        <v>32</v>
      </c>
      <c r="B45" s="962" t="s">
        <v>612</v>
      </c>
      <c r="C45" s="1045" t="s">
        <v>396</v>
      </c>
      <c r="D45" s="962" t="s">
        <v>83</v>
      </c>
      <c r="E45" s="1029" t="s">
        <v>613</v>
      </c>
      <c r="F45" s="1029" t="s">
        <v>636</v>
      </c>
      <c r="G45" s="966">
        <v>60</v>
      </c>
      <c r="H45" s="961"/>
      <c r="I45" s="961"/>
      <c r="J45" s="1066">
        <v>60</v>
      </c>
      <c r="K45" s="961" t="s">
        <v>67</v>
      </c>
      <c r="L45" s="961" t="s">
        <v>78</v>
      </c>
    </row>
    <row r="46" spans="1:12" s="960" customFormat="1" ht="15.75">
      <c r="A46" s="792">
        <v>33</v>
      </c>
      <c r="B46" s="955" t="s">
        <v>614</v>
      </c>
      <c r="C46" s="999" t="s">
        <v>510</v>
      </c>
      <c r="D46" s="955" t="s">
        <v>66</v>
      </c>
      <c r="E46" s="1033" t="s">
        <v>615</v>
      </c>
      <c r="F46" s="1033" t="s">
        <v>787</v>
      </c>
      <c r="G46" s="790">
        <v>52</v>
      </c>
      <c r="H46" s="954"/>
      <c r="I46" s="954"/>
      <c r="J46" s="791">
        <v>52</v>
      </c>
      <c r="K46" s="954" t="s">
        <v>618</v>
      </c>
      <c r="L46" s="954" t="s">
        <v>78</v>
      </c>
    </row>
    <row r="47" spans="1:12" s="960" customFormat="1" ht="15.75">
      <c r="A47" s="1058">
        <v>34</v>
      </c>
      <c r="B47" s="985" t="s">
        <v>605</v>
      </c>
      <c r="C47" s="1059" t="s">
        <v>236</v>
      </c>
      <c r="D47" s="985" t="s">
        <v>619</v>
      </c>
      <c r="E47" s="1029" t="s">
        <v>606</v>
      </c>
      <c r="F47" s="1029" t="s">
        <v>788</v>
      </c>
      <c r="G47" s="966">
        <v>62</v>
      </c>
      <c r="H47" s="961"/>
      <c r="I47" s="954"/>
      <c r="J47" s="1066">
        <v>62</v>
      </c>
      <c r="K47" s="961" t="s">
        <v>260</v>
      </c>
      <c r="L47" s="961" t="s">
        <v>74</v>
      </c>
    </row>
    <row r="48" spans="1:12" s="960" customFormat="1" ht="15.75">
      <c r="A48" s="1061"/>
      <c r="B48" s="988"/>
      <c r="C48" s="1062"/>
      <c r="D48" s="988"/>
      <c r="E48" s="1029" t="s">
        <v>886</v>
      </c>
      <c r="F48" s="1029"/>
      <c r="G48" s="966">
        <v>16</v>
      </c>
      <c r="H48" s="961"/>
      <c r="I48" s="954"/>
      <c r="J48" s="1066">
        <v>16</v>
      </c>
      <c r="K48" s="961" t="s">
        <v>260</v>
      </c>
      <c r="L48" s="961" t="s">
        <v>74</v>
      </c>
    </row>
    <row r="49" spans="1:12" s="960" customFormat="1" ht="15.75">
      <c r="A49" s="1058">
        <v>35</v>
      </c>
      <c r="B49" s="985" t="s">
        <v>782</v>
      </c>
      <c r="C49" s="985" t="s">
        <v>510</v>
      </c>
      <c r="D49" s="985" t="s">
        <v>66</v>
      </c>
      <c r="E49" s="961" t="s">
        <v>783</v>
      </c>
      <c r="F49" s="1029" t="s">
        <v>784</v>
      </c>
      <c r="G49" s="961">
        <v>37</v>
      </c>
      <c r="H49" s="961"/>
      <c r="I49" s="961"/>
      <c r="J49" s="961">
        <v>37</v>
      </c>
      <c r="K49" s="954" t="s">
        <v>67</v>
      </c>
      <c r="L49" s="961" t="s">
        <v>521</v>
      </c>
    </row>
    <row r="50" spans="1:12" s="960" customFormat="1" ht="15.75">
      <c r="A50" s="1061"/>
      <c r="B50" s="988"/>
      <c r="C50" s="988"/>
      <c r="D50" s="988"/>
      <c r="E50" s="961" t="s">
        <v>783</v>
      </c>
      <c r="F50" s="1029" t="s">
        <v>784</v>
      </c>
      <c r="G50" s="961">
        <v>38</v>
      </c>
      <c r="H50" s="961"/>
      <c r="I50" s="961"/>
      <c r="J50" s="961">
        <v>38</v>
      </c>
      <c r="K50" s="954" t="s">
        <v>67</v>
      </c>
      <c r="L50" s="961" t="s">
        <v>521</v>
      </c>
    </row>
    <row r="51" spans="1:12" s="960" customFormat="1" ht="15.75">
      <c r="A51" s="968">
        <v>36</v>
      </c>
      <c r="B51" s="962" t="s">
        <v>772</v>
      </c>
      <c r="C51" s="1045" t="s">
        <v>241</v>
      </c>
      <c r="D51" s="955" t="s">
        <v>93</v>
      </c>
      <c r="E51" s="1029" t="s">
        <v>773</v>
      </c>
      <c r="F51" s="1029" t="s">
        <v>835</v>
      </c>
      <c r="G51" s="966">
        <v>60</v>
      </c>
      <c r="H51" s="961"/>
      <c r="I51" s="961"/>
      <c r="J51" s="1066">
        <v>60</v>
      </c>
      <c r="K51" s="954" t="s">
        <v>67</v>
      </c>
      <c r="L51" s="1067" t="s">
        <v>411</v>
      </c>
    </row>
    <row r="52" spans="1:12" s="960" customFormat="1" ht="15.75">
      <c r="A52" s="968">
        <v>37</v>
      </c>
      <c r="B52" s="962" t="s">
        <v>779</v>
      </c>
      <c r="C52" s="1045" t="s">
        <v>396</v>
      </c>
      <c r="D52" s="955" t="s">
        <v>93</v>
      </c>
      <c r="E52" s="1029" t="s">
        <v>780</v>
      </c>
      <c r="F52" s="1029" t="s">
        <v>861</v>
      </c>
      <c r="G52" s="966">
        <v>50</v>
      </c>
      <c r="H52" s="961"/>
      <c r="I52" s="961"/>
      <c r="J52" s="1066">
        <v>50</v>
      </c>
      <c r="K52" s="954" t="s">
        <v>67</v>
      </c>
      <c r="L52" s="961" t="s">
        <v>74</v>
      </c>
    </row>
    <row r="53" spans="1:12" s="960" customFormat="1" ht="15.75">
      <c r="A53" s="1058">
        <v>38</v>
      </c>
      <c r="B53" s="985" t="s">
        <v>781</v>
      </c>
      <c r="C53" s="1059" t="s">
        <v>396</v>
      </c>
      <c r="D53" s="962" t="s">
        <v>83</v>
      </c>
      <c r="E53" s="1029" t="s">
        <v>780</v>
      </c>
      <c r="F53" s="1029" t="s">
        <v>861</v>
      </c>
      <c r="G53" s="966">
        <v>25</v>
      </c>
      <c r="H53" s="961"/>
      <c r="I53" s="961"/>
      <c r="J53" s="1066">
        <v>25</v>
      </c>
      <c r="K53" s="954" t="s">
        <v>67</v>
      </c>
      <c r="L53" s="983" t="s">
        <v>617</v>
      </c>
    </row>
    <row r="54" spans="1:12" s="960" customFormat="1" ht="15.75">
      <c r="A54" s="1061"/>
      <c r="B54" s="988"/>
      <c r="C54" s="1062"/>
      <c r="D54" s="955" t="s">
        <v>862</v>
      </c>
      <c r="E54" s="1029" t="s">
        <v>780</v>
      </c>
      <c r="F54" s="1029" t="s">
        <v>861</v>
      </c>
      <c r="G54" s="966">
        <v>15</v>
      </c>
      <c r="H54" s="961"/>
      <c r="I54" s="961"/>
      <c r="J54" s="1066">
        <v>15</v>
      </c>
      <c r="K54" s="954" t="s">
        <v>67</v>
      </c>
      <c r="L54" s="986"/>
    </row>
    <row r="55" spans="1:12" s="960" customFormat="1" ht="15.75">
      <c r="A55" s="983">
        <v>39</v>
      </c>
      <c r="B55" s="985" t="s">
        <v>887</v>
      </c>
      <c r="C55" s="985" t="s">
        <v>236</v>
      </c>
      <c r="D55" s="985" t="s">
        <v>66</v>
      </c>
      <c r="E55" s="961" t="s">
        <v>888</v>
      </c>
      <c r="F55" s="1029" t="s">
        <v>889</v>
      </c>
      <c r="G55" s="961">
        <v>80</v>
      </c>
      <c r="H55" s="961"/>
      <c r="I55" s="961"/>
      <c r="J55" s="961">
        <v>80</v>
      </c>
      <c r="K55" s="961" t="s">
        <v>518</v>
      </c>
      <c r="L55" s="961" t="s">
        <v>411</v>
      </c>
    </row>
    <row r="56" spans="1:12" s="960" customFormat="1" ht="15.75">
      <c r="A56" s="986"/>
      <c r="B56" s="988"/>
      <c r="C56" s="988"/>
      <c r="D56" s="988"/>
      <c r="E56" s="961" t="s">
        <v>890</v>
      </c>
      <c r="F56" s="1029" t="s">
        <v>889</v>
      </c>
      <c r="G56" s="961">
        <v>20</v>
      </c>
      <c r="H56" s="961"/>
      <c r="I56" s="961"/>
      <c r="J56" s="961">
        <v>20</v>
      </c>
      <c r="K56" s="961" t="s">
        <v>518</v>
      </c>
      <c r="L56" s="961" t="s">
        <v>411</v>
      </c>
    </row>
    <row r="57" spans="1:12" s="960" customFormat="1" ht="15.75">
      <c r="A57" s="983">
        <v>40</v>
      </c>
      <c r="B57" s="985" t="s">
        <v>891</v>
      </c>
      <c r="C57" s="962" t="s">
        <v>516</v>
      </c>
      <c r="D57" s="955" t="s">
        <v>619</v>
      </c>
      <c r="E57" s="961" t="s">
        <v>892</v>
      </c>
      <c r="F57" s="1029" t="s">
        <v>889</v>
      </c>
      <c r="G57" s="961">
        <v>32</v>
      </c>
      <c r="H57" s="961"/>
      <c r="I57" s="961"/>
      <c r="J57" s="961">
        <v>32</v>
      </c>
      <c r="K57" s="1071" t="s">
        <v>260</v>
      </c>
      <c r="L57" s="961" t="s">
        <v>74</v>
      </c>
    </row>
    <row r="58" spans="1:12" s="960" customFormat="1" ht="29.25" customHeight="1">
      <c r="A58" s="986"/>
      <c r="B58" s="988"/>
      <c r="C58" s="962" t="s">
        <v>516</v>
      </c>
      <c r="D58" s="955" t="s">
        <v>619</v>
      </c>
      <c r="E58" s="961" t="s">
        <v>984</v>
      </c>
      <c r="F58" s="1029" t="s">
        <v>985</v>
      </c>
      <c r="G58" s="961">
        <v>150</v>
      </c>
      <c r="H58" s="961"/>
      <c r="I58" s="961"/>
      <c r="J58" s="961">
        <v>150</v>
      </c>
      <c r="K58" s="1071" t="s">
        <v>260</v>
      </c>
      <c r="L58" s="961" t="s">
        <v>74</v>
      </c>
    </row>
    <row r="59" spans="1:12" s="960" customFormat="1" ht="15.75">
      <c r="A59" s="961">
        <v>41</v>
      </c>
      <c r="B59" s="962" t="s">
        <v>893</v>
      </c>
      <c r="C59" s="962" t="s">
        <v>396</v>
      </c>
      <c r="D59" s="962" t="s">
        <v>83</v>
      </c>
      <c r="E59" s="961" t="s">
        <v>894</v>
      </c>
      <c r="F59" s="1029" t="s">
        <v>889</v>
      </c>
      <c r="G59" s="961">
        <v>50</v>
      </c>
      <c r="H59" s="961"/>
      <c r="I59" s="961"/>
      <c r="J59" s="961">
        <v>50</v>
      </c>
      <c r="K59" s="961" t="s">
        <v>67</v>
      </c>
      <c r="L59" s="961" t="s">
        <v>78</v>
      </c>
    </row>
    <row r="60" spans="1:12" s="960" customFormat="1" ht="15.75">
      <c r="A60" s="954">
        <v>42</v>
      </c>
      <c r="B60" s="955" t="s">
        <v>895</v>
      </c>
      <c r="C60" s="955" t="s">
        <v>241</v>
      </c>
      <c r="D60" s="955" t="s">
        <v>93</v>
      </c>
      <c r="E60" s="954" t="s">
        <v>896</v>
      </c>
      <c r="F60" s="1033" t="s">
        <v>889</v>
      </c>
      <c r="G60" s="954">
        <v>80</v>
      </c>
      <c r="H60" s="954"/>
      <c r="I60" s="954"/>
      <c r="J60" s="954">
        <v>80</v>
      </c>
      <c r="K60" s="954" t="s">
        <v>67</v>
      </c>
      <c r="L60" s="954" t="s">
        <v>410</v>
      </c>
    </row>
    <row r="61" spans="1:12" s="960" customFormat="1" ht="15.75">
      <c r="A61" s="954">
        <v>43</v>
      </c>
      <c r="B61" s="962" t="s">
        <v>993</v>
      </c>
      <c r="C61" s="962" t="s">
        <v>236</v>
      </c>
      <c r="D61" s="955" t="s">
        <v>93</v>
      </c>
      <c r="E61" s="961" t="s">
        <v>994</v>
      </c>
      <c r="F61" s="1029" t="s">
        <v>995</v>
      </c>
      <c r="G61" s="961">
        <v>100</v>
      </c>
      <c r="H61" s="954"/>
      <c r="I61" s="954"/>
      <c r="J61" s="961">
        <v>100</v>
      </c>
      <c r="K61" s="1071" t="s">
        <v>67</v>
      </c>
      <c r="L61" s="961" t="s">
        <v>996</v>
      </c>
    </row>
    <row r="62" spans="1:12" s="960" customFormat="1" ht="15.75">
      <c r="A62" s="961">
        <v>44</v>
      </c>
      <c r="B62" s="962" t="s">
        <v>986</v>
      </c>
      <c r="C62" s="962" t="s">
        <v>987</v>
      </c>
      <c r="D62" s="955" t="s">
        <v>93</v>
      </c>
      <c r="E62" s="961" t="s">
        <v>988</v>
      </c>
      <c r="F62" s="1029" t="s">
        <v>989</v>
      </c>
      <c r="G62" s="961">
        <v>40</v>
      </c>
      <c r="H62" s="961"/>
      <c r="I62" s="961"/>
      <c r="J62" s="961">
        <v>40</v>
      </c>
      <c r="K62" s="1071" t="s">
        <v>67</v>
      </c>
      <c r="L62" s="1067" t="s">
        <v>78</v>
      </c>
    </row>
    <row r="63" spans="1:12" s="960" customFormat="1" ht="15.75">
      <c r="A63" s="954">
        <v>45</v>
      </c>
      <c r="B63" s="955" t="s">
        <v>142</v>
      </c>
      <c r="C63" s="955" t="s">
        <v>241</v>
      </c>
      <c r="D63" s="955" t="s">
        <v>93</v>
      </c>
      <c r="E63" s="954" t="s">
        <v>990</v>
      </c>
      <c r="F63" s="1033" t="s">
        <v>991</v>
      </c>
      <c r="G63" s="954">
        <v>20</v>
      </c>
      <c r="H63" s="954"/>
      <c r="I63" s="954"/>
      <c r="J63" s="954">
        <v>20</v>
      </c>
      <c r="K63" s="1071" t="s">
        <v>67</v>
      </c>
      <c r="L63" s="954" t="s">
        <v>992</v>
      </c>
    </row>
    <row r="64" spans="1:12" s="960" customFormat="1" ht="31.5">
      <c r="A64" s="961">
        <v>46</v>
      </c>
      <c r="B64" s="962" t="s">
        <v>1048</v>
      </c>
      <c r="C64" s="962" t="s">
        <v>396</v>
      </c>
      <c r="D64" s="955" t="s">
        <v>83</v>
      </c>
      <c r="E64" s="961" t="s">
        <v>1049</v>
      </c>
      <c r="F64" s="1029" t="s">
        <v>985</v>
      </c>
      <c r="G64" s="961">
        <v>112</v>
      </c>
      <c r="H64" s="961"/>
      <c r="I64" s="961"/>
      <c r="J64" s="961">
        <v>112</v>
      </c>
      <c r="K64" s="1071" t="s">
        <v>67</v>
      </c>
      <c r="L64" s="1067" t="s">
        <v>78</v>
      </c>
    </row>
    <row r="65" spans="1:12" s="960" customFormat="1" ht="31.5">
      <c r="A65" s="961">
        <v>47</v>
      </c>
      <c r="B65" s="962" t="s">
        <v>1050</v>
      </c>
      <c r="C65" s="962" t="s">
        <v>396</v>
      </c>
      <c r="D65" s="955" t="s">
        <v>83</v>
      </c>
      <c r="E65" s="961" t="s">
        <v>1049</v>
      </c>
      <c r="F65" s="1029" t="s">
        <v>985</v>
      </c>
      <c r="G65" s="961">
        <v>12</v>
      </c>
      <c r="H65" s="961"/>
      <c r="I65" s="961"/>
      <c r="J65" s="961">
        <v>12</v>
      </c>
      <c r="K65" s="1071" t="s">
        <v>67</v>
      </c>
      <c r="L65" s="1067" t="s">
        <v>78</v>
      </c>
    </row>
    <row r="66" spans="1:12" s="960" customFormat="1" ht="31.5">
      <c r="A66" s="961">
        <v>48</v>
      </c>
      <c r="B66" s="962" t="s">
        <v>1051</v>
      </c>
      <c r="C66" s="962" t="s">
        <v>396</v>
      </c>
      <c r="D66" s="955" t="s">
        <v>83</v>
      </c>
      <c r="E66" s="961" t="s">
        <v>1049</v>
      </c>
      <c r="F66" s="1029" t="s">
        <v>985</v>
      </c>
      <c r="G66" s="961">
        <v>19</v>
      </c>
      <c r="H66" s="961"/>
      <c r="I66" s="961"/>
      <c r="J66" s="961">
        <v>19</v>
      </c>
      <c r="K66" s="1071" t="s">
        <v>67</v>
      </c>
      <c r="L66" s="1067" t="s">
        <v>78</v>
      </c>
    </row>
    <row r="67" spans="1:12" s="960" customFormat="1" ht="31.5">
      <c r="A67" s="961">
        <v>49</v>
      </c>
      <c r="B67" s="962" t="s">
        <v>1052</v>
      </c>
      <c r="C67" s="962" t="s">
        <v>399</v>
      </c>
      <c r="D67" s="955" t="s">
        <v>93</v>
      </c>
      <c r="E67" s="961" t="s">
        <v>1049</v>
      </c>
      <c r="F67" s="1029" t="s">
        <v>985</v>
      </c>
      <c r="G67" s="961">
        <v>80</v>
      </c>
      <c r="H67" s="961"/>
      <c r="I67" s="961"/>
      <c r="J67" s="961">
        <v>80</v>
      </c>
      <c r="K67" s="1071" t="s">
        <v>67</v>
      </c>
      <c r="L67" s="961" t="s">
        <v>74</v>
      </c>
    </row>
    <row r="68" spans="1:12" s="960" customFormat="1" ht="31.5">
      <c r="A68" s="954">
        <v>50</v>
      </c>
      <c r="B68" s="955" t="s">
        <v>1053</v>
      </c>
      <c r="C68" s="955" t="s">
        <v>397</v>
      </c>
      <c r="D68" s="955" t="s">
        <v>83</v>
      </c>
      <c r="E68" s="954" t="s">
        <v>1054</v>
      </c>
      <c r="F68" s="1033" t="s">
        <v>985</v>
      </c>
      <c r="G68" s="954">
        <v>80</v>
      </c>
      <c r="H68" s="954"/>
      <c r="I68" s="954"/>
      <c r="J68" s="954">
        <v>80</v>
      </c>
      <c r="K68" s="1071" t="s">
        <v>67</v>
      </c>
      <c r="L68" s="1067" t="s">
        <v>78</v>
      </c>
    </row>
    <row r="69" spans="1:12" s="960" customFormat="1" ht="15.75">
      <c r="A69" s="954">
        <v>51</v>
      </c>
      <c r="B69" s="962" t="s">
        <v>1148</v>
      </c>
      <c r="C69" s="962" t="s">
        <v>241</v>
      </c>
      <c r="D69" s="955" t="s">
        <v>129</v>
      </c>
      <c r="E69" s="961" t="s">
        <v>1130</v>
      </c>
      <c r="F69" s="1029" t="s">
        <v>1149</v>
      </c>
      <c r="G69" s="961">
        <v>69</v>
      </c>
      <c r="H69" s="954"/>
      <c r="I69" s="954"/>
      <c r="J69" s="961">
        <v>69</v>
      </c>
      <c r="K69" s="1071" t="s">
        <v>67</v>
      </c>
      <c r="L69" s="961" t="s">
        <v>78</v>
      </c>
    </row>
    <row r="70" spans="1:12" s="960" customFormat="1" ht="31.5">
      <c r="A70" s="954">
        <v>52</v>
      </c>
      <c r="B70" s="962" t="s">
        <v>1150</v>
      </c>
      <c r="C70" s="962" t="s">
        <v>395</v>
      </c>
      <c r="D70" s="955" t="s">
        <v>93</v>
      </c>
      <c r="E70" s="961" t="s">
        <v>1151</v>
      </c>
      <c r="F70" s="1029" t="s">
        <v>1152</v>
      </c>
      <c r="G70" s="961">
        <v>45</v>
      </c>
      <c r="H70" s="954"/>
      <c r="I70" s="954"/>
      <c r="J70" s="961">
        <v>45</v>
      </c>
      <c r="K70" s="1071" t="s">
        <v>67</v>
      </c>
      <c r="L70" s="961" t="s">
        <v>1153</v>
      </c>
    </row>
    <row r="71" spans="1:12" s="960" customFormat="1" ht="31.5">
      <c r="A71" s="983">
        <v>53</v>
      </c>
      <c r="B71" s="985" t="s">
        <v>1154</v>
      </c>
      <c r="C71" s="985" t="s">
        <v>395</v>
      </c>
      <c r="D71" s="985" t="s">
        <v>129</v>
      </c>
      <c r="E71" s="961" t="s">
        <v>1155</v>
      </c>
      <c r="F71" s="1029" t="s">
        <v>1152</v>
      </c>
      <c r="G71" s="961">
        <v>588</v>
      </c>
      <c r="H71" s="961"/>
      <c r="I71" s="961"/>
      <c r="J71" s="961">
        <v>588</v>
      </c>
      <c r="K71" s="1071" t="s">
        <v>67</v>
      </c>
      <c r="L71" s="961" t="s">
        <v>996</v>
      </c>
    </row>
    <row r="72" spans="1:12" s="960" customFormat="1" ht="30.75" customHeight="1">
      <c r="A72" s="986"/>
      <c r="B72" s="988"/>
      <c r="C72" s="988"/>
      <c r="D72" s="988"/>
      <c r="E72" s="961" t="s">
        <v>1156</v>
      </c>
      <c r="F72" s="1029" t="s">
        <v>1152</v>
      </c>
      <c r="G72" s="961">
        <v>112</v>
      </c>
      <c r="H72" s="961"/>
      <c r="I72" s="961"/>
      <c r="J72" s="961">
        <v>112</v>
      </c>
      <c r="K72" s="1071" t="s">
        <v>67</v>
      </c>
      <c r="L72" s="961" t="s">
        <v>996</v>
      </c>
    </row>
    <row r="73" spans="1:12" s="960" customFormat="1" ht="32.25" thickBot="1">
      <c r="A73" s="954">
        <v>54</v>
      </c>
      <c r="B73" s="955" t="s">
        <v>1157</v>
      </c>
      <c r="C73" s="955" t="s">
        <v>399</v>
      </c>
      <c r="D73" s="955" t="s">
        <v>66</v>
      </c>
      <c r="E73" s="954" t="s">
        <v>1156</v>
      </c>
      <c r="F73" s="1033" t="s">
        <v>1152</v>
      </c>
      <c r="G73" s="954">
        <v>80</v>
      </c>
      <c r="H73" s="954"/>
      <c r="I73" s="954"/>
      <c r="J73" s="954">
        <v>80</v>
      </c>
      <c r="K73" s="954" t="s">
        <v>67</v>
      </c>
      <c r="L73" s="954" t="str">
        <f>L72</f>
        <v>КТ "Алға"</v>
      </c>
    </row>
    <row r="74" spans="1:12" ht="15.75" customHeight="1" thickBot="1">
      <c r="A74" s="813" t="s">
        <v>31</v>
      </c>
      <c r="B74" s="814"/>
      <c r="C74" s="814"/>
      <c r="D74" s="814"/>
      <c r="E74" s="814"/>
      <c r="F74" s="815"/>
      <c r="G74" s="412">
        <f>SUM(G8:G73)</f>
        <v>8114</v>
      </c>
      <c r="H74" s="132">
        <f>SUM(H8:H60)</f>
        <v>4</v>
      </c>
      <c r="I74" s="132"/>
      <c r="J74" s="132">
        <f>SUM(J8:J73)</f>
        <v>8110</v>
      </c>
      <c r="K74" s="132" t="s">
        <v>13</v>
      </c>
      <c r="L74" s="132" t="s">
        <v>13</v>
      </c>
    </row>
    <row r="75" spans="1:11" ht="15.75">
      <c r="A75" s="6"/>
      <c r="B75" s="6"/>
      <c r="C75" s="6"/>
      <c r="D75" s="6"/>
      <c r="E75" s="7"/>
      <c r="F75" s="6"/>
      <c r="G75" s="8"/>
      <c r="H75" s="8"/>
      <c r="I75" s="8"/>
      <c r="J75" s="8"/>
      <c r="K75" s="6"/>
    </row>
    <row r="76" spans="1:11" ht="15.75">
      <c r="A76" s="842" t="s">
        <v>18</v>
      </c>
      <c r="B76" s="842"/>
      <c r="C76" s="842"/>
      <c r="D76" s="842"/>
      <c r="E76" s="842"/>
      <c r="F76" s="842"/>
      <c r="G76" s="9"/>
      <c r="H76" s="9"/>
      <c r="I76" s="9"/>
      <c r="J76" s="9"/>
      <c r="K76" s="9"/>
    </row>
    <row r="77" spans="1:11" ht="16.5" thickBo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5" ht="16.5" thickBot="1">
      <c r="A78" s="853" t="s">
        <v>1</v>
      </c>
      <c r="B78" s="853" t="s">
        <v>3</v>
      </c>
      <c r="C78" s="849" t="s">
        <v>19</v>
      </c>
      <c r="D78" s="850"/>
      <c r="E78" s="850"/>
      <c r="F78" s="851"/>
      <c r="G78" s="9"/>
      <c r="H78" s="9"/>
      <c r="I78" s="9"/>
      <c r="J78" s="9"/>
      <c r="K78" s="9"/>
      <c r="O78" s="137"/>
    </row>
    <row r="79" spans="1:11" ht="16.5" thickBot="1">
      <c r="A79" s="854"/>
      <c r="B79" s="874"/>
      <c r="C79" s="858" t="s">
        <v>20</v>
      </c>
      <c r="D79" s="849" t="s">
        <v>21</v>
      </c>
      <c r="E79" s="850"/>
      <c r="F79" s="851"/>
      <c r="G79" s="9"/>
      <c r="H79" s="9"/>
      <c r="I79" s="9"/>
      <c r="J79" s="9"/>
      <c r="K79" s="9"/>
    </row>
    <row r="80" spans="1:11" ht="16.5" thickBot="1">
      <c r="A80" s="855"/>
      <c r="B80" s="875"/>
      <c r="C80" s="867"/>
      <c r="D80" s="11" t="s">
        <v>22</v>
      </c>
      <c r="E80" s="11" t="s">
        <v>11</v>
      </c>
      <c r="F80" s="103" t="s">
        <v>23</v>
      </c>
      <c r="G80" s="9"/>
      <c r="H80" s="9"/>
      <c r="I80" s="9"/>
      <c r="J80" s="9"/>
      <c r="K80" s="9"/>
    </row>
    <row r="81" spans="1:11" ht="16.5" thickBot="1">
      <c r="A81" s="44"/>
      <c r="B81" s="101"/>
      <c r="C81" s="50"/>
      <c r="D81" s="17"/>
      <c r="E81" s="17"/>
      <c r="F81" s="75"/>
      <c r="G81" s="9"/>
      <c r="H81" s="9"/>
      <c r="I81" s="9"/>
      <c r="J81" s="9"/>
      <c r="K81" s="9"/>
    </row>
    <row r="82" spans="1:11" s="137" customFormat="1" ht="16.5" thickBot="1">
      <c r="A82" s="849" t="s">
        <v>39</v>
      </c>
      <c r="B82" s="851"/>
      <c r="C82" s="11"/>
      <c r="D82" s="11"/>
      <c r="E82" s="11"/>
      <c r="F82" s="11"/>
      <c r="G82" s="9"/>
      <c r="H82" s="9"/>
      <c r="I82" s="9"/>
      <c r="J82" s="9"/>
      <c r="K82" s="9"/>
    </row>
    <row r="83" spans="1:12" s="137" customFormat="1" ht="16.5" thickBot="1">
      <c r="A83" s="77">
        <v>1</v>
      </c>
      <c r="B83" s="68" t="s">
        <v>83</v>
      </c>
      <c r="C83" s="621">
        <f>451+G64+G65+G66+G68</f>
        <v>674</v>
      </c>
      <c r="D83" s="621"/>
      <c r="E83" s="621"/>
      <c r="F83" s="621">
        <f>451+J64+J65+J66+J68</f>
        <v>674</v>
      </c>
      <c r="G83" s="9"/>
      <c r="H83" s="9"/>
      <c r="I83" s="9"/>
      <c r="J83" s="9"/>
      <c r="K83" s="9"/>
      <c r="L83" s="54"/>
    </row>
    <row r="84" spans="1:12" s="595" customFormat="1" ht="16.5" thickBot="1">
      <c r="A84" s="624">
        <v>2</v>
      </c>
      <c r="B84" s="622" t="s">
        <v>862</v>
      </c>
      <c r="C84" s="623">
        <v>15</v>
      </c>
      <c r="D84" s="623"/>
      <c r="E84" s="623"/>
      <c r="F84" s="623">
        <v>15</v>
      </c>
      <c r="G84" s="9"/>
      <c r="H84" s="9"/>
      <c r="I84" s="9"/>
      <c r="J84" s="9"/>
      <c r="K84" s="9"/>
      <c r="L84" s="54"/>
    </row>
    <row r="85" spans="1:12" s="137" customFormat="1" ht="16.5" thickBot="1">
      <c r="A85" s="856" t="s">
        <v>36</v>
      </c>
      <c r="B85" s="857"/>
      <c r="C85" s="149">
        <f>C83+C84</f>
        <v>689</v>
      </c>
      <c r="D85" s="149"/>
      <c r="E85" s="149"/>
      <c r="F85" s="149">
        <f>F83+F84</f>
        <v>689</v>
      </c>
      <c r="G85" s="9"/>
      <c r="H85" s="9"/>
      <c r="I85" s="9"/>
      <c r="J85" s="9"/>
      <c r="K85" s="9"/>
      <c r="L85" s="54"/>
    </row>
    <row r="86" spans="1:11" s="137" customFormat="1" ht="15.75">
      <c r="A86" s="145">
        <v>1</v>
      </c>
      <c r="B86" s="383" t="s">
        <v>66</v>
      </c>
      <c r="C86" s="13">
        <f>G18+G19+G22+G29+G33+G34+G37+G38+G40+G41+G46+G49+G50+G55+G56+G73</f>
        <v>2793</v>
      </c>
      <c r="D86" s="13"/>
      <c r="E86" s="13"/>
      <c r="F86" s="13">
        <f>2713+J73</f>
        <v>2793</v>
      </c>
      <c r="G86" s="9"/>
      <c r="H86" s="9"/>
      <c r="I86" s="9"/>
      <c r="J86" s="9"/>
      <c r="K86" s="9"/>
    </row>
    <row r="87" spans="1:11" s="137" customFormat="1" ht="15.75">
      <c r="A87" s="79">
        <v>2</v>
      </c>
      <c r="B87" s="349" t="s">
        <v>117</v>
      </c>
      <c r="C87" s="15">
        <f>G8+G11+G12+G21+G39+G42+G43</f>
        <v>2421</v>
      </c>
      <c r="D87" s="15"/>
      <c r="E87" s="15"/>
      <c r="F87" s="15">
        <f>J8+J11+J12+J21+J39+J42+J43</f>
        <v>2421</v>
      </c>
      <c r="G87" s="9"/>
      <c r="H87" s="9"/>
      <c r="I87" s="9"/>
      <c r="J87" s="9"/>
      <c r="K87" s="9"/>
    </row>
    <row r="88" spans="1:12" s="137" customFormat="1" ht="15.75">
      <c r="A88" s="161">
        <v>3</v>
      </c>
      <c r="B88" s="488" t="s">
        <v>93</v>
      </c>
      <c r="C88" s="489">
        <f>G13+G14+G16+G17+G23+G26+G27+G30+G31+G32+G35+G36+G51+G52+G60+G61+G62+G63+G67+G70</f>
        <v>1182</v>
      </c>
      <c r="D88" s="489">
        <v>4</v>
      </c>
      <c r="E88" s="489"/>
      <c r="F88" s="489">
        <f>893+J61+J62+J63+J67+J70</f>
        <v>1178</v>
      </c>
      <c r="G88" s="9"/>
      <c r="H88" s="9"/>
      <c r="I88" s="9"/>
      <c r="J88" s="9"/>
      <c r="K88" s="9"/>
      <c r="L88" s="54"/>
    </row>
    <row r="89" spans="1:11" s="137" customFormat="1" ht="15.75">
      <c r="A89" s="152">
        <v>4</v>
      </c>
      <c r="B89" s="23" t="s">
        <v>619</v>
      </c>
      <c r="C89" s="216">
        <f>110+G58</f>
        <v>260</v>
      </c>
      <c r="D89" s="216"/>
      <c r="E89" s="216"/>
      <c r="F89" s="216">
        <f>110+J58</f>
        <v>260</v>
      </c>
      <c r="G89" s="9"/>
      <c r="H89" s="9"/>
      <c r="I89" s="9"/>
      <c r="J89" s="9"/>
      <c r="K89" s="9"/>
    </row>
    <row r="90" spans="1:11" s="595" customFormat="1" ht="15.75">
      <c r="A90" s="79">
        <v>5</v>
      </c>
      <c r="B90" s="156" t="s">
        <v>129</v>
      </c>
      <c r="C90" s="148">
        <f>G69+G71+G72</f>
        <v>769</v>
      </c>
      <c r="D90" s="148"/>
      <c r="E90" s="148"/>
      <c r="F90" s="148">
        <f>J69+J71+J72</f>
        <v>769</v>
      </c>
      <c r="G90" s="9"/>
      <c r="H90" s="9"/>
      <c r="I90" s="9"/>
      <c r="J90" s="9"/>
      <c r="K90" s="9"/>
    </row>
    <row r="91" spans="1:11" ht="16.5" thickBot="1">
      <c r="A91" s="876" t="s">
        <v>37</v>
      </c>
      <c r="B91" s="877"/>
      <c r="C91" s="46">
        <f>SUM(C86:C90)</f>
        <v>7425</v>
      </c>
      <c r="D91" s="46"/>
      <c r="E91" s="12"/>
      <c r="F91" s="715">
        <f>SUM(F86:F90)</f>
        <v>7421</v>
      </c>
      <c r="G91" s="9"/>
      <c r="H91" s="9"/>
      <c r="I91" s="9"/>
      <c r="J91" s="9"/>
      <c r="K91" s="9"/>
    </row>
    <row r="92" spans="1:11" ht="16.5" thickBot="1">
      <c r="A92" s="876" t="s">
        <v>32</v>
      </c>
      <c r="B92" s="877"/>
      <c r="C92" s="19">
        <f>C85+C91</f>
        <v>8114</v>
      </c>
      <c r="D92" s="19">
        <v>4</v>
      </c>
      <c r="E92" s="19">
        <f>E85+E91</f>
        <v>0</v>
      </c>
      <c r="F92" s="19">
        <f>F85+F91</f>
        <v>8110</v>
      </c>
      <c r="G92" s="9"/>
      <c r="H92" s="9"/>
      <c r="I92" s="9"/>
      <c r="J92" s="9"/>
      <c r="K92" s="9"/>
    </row>
    <row r="93" spans="1:11" ht="15.75">
      <c r="A93" s="1"/>
      <c r="B93" s="1"/>
      <c r="C93" s="42"/>
      <c r="D93" s="43"/>
      <c r="E93" s="43"/>
      <c r="F93" s="43"/>
      <c r="G93" s="9"/>
      <c r="H93" s="9"/>
      <c r="I93" s="9"/>
      <c r="J93" s="9"/>
      <c r="K93" s="9"/>
    </row>
    <row r="94" spans="1:11" ht="15.75">
      <c r="A94" s="27"/>
      <c r="B94" s="27"/>
      <c r="C94" s="27"/>
      <c r="D94" s="27"/>
      <c r="E94" s="27"/>
      <c r="F94" s="27"/>
      <c r="G94" s="9"/>
      <c r="H94" s="9"/>
      <c r="I94" s="9"/>
      <c r="J94" s="9"/>
      <c r="K94" s="9"/>
    </row>
    <row r="95" spans="1:11" ht="15.75">
      <c r="A95" s="852" t="s">
        <v>26</v>
      </c>
      <c r="B95" s="852"/>
      <c r="C95" s="852"/>
      <c r="D95" s="852"/>
      <c r="E95" s="9"/>
      <c r="F95" s="24"/>
      <c r="G95" s="24"/>
      <c r="H95" s="25"/>
      <c r="I95" s="25"/>
      <c r="J95" s="25"/>
      <c r="K95" s="25"/>
    </row>
    <row r="96" spans="1:11" ht="16.5" thickBot="1">
      <c r="A96" s="9"/>
      <c r="B96" s="9"/>
      <c r="C96" s="9"/>
      <c r="D96" s="9"/>
      <c r="E96" s="9"/>
      <c r="F96" s="24"/>
      <c r="G96" s="24"/>
      <c r="H96" s="26"/>
      <c r="I96" s="25"/>
      <c r="J96" s="25"/>
      <c r="K96" s="25"/>
    </row>
    <row r="97" spans="1:11" ht="15.75">
      <c r="A97" s="853" t="s">
        <v>1</v>
      </c>
      <c r="B97" s="858" t="s">
        <v>27</v>
      </c>
      <c r="C97" s="858" t="s">
        <v>28</v>
      </c>
      <c r="D97" s="858" t="s">
        <v>29</v>
      </c>
      <c r="E97" s="9"/>
      <c r="F97" s="24"/>
      <c r="G97" s="24"/>
      <c r="H97" s="26"/>
      <c r="I97" s="36"/>
      <c r="J97" s="36"/>
      <c r="K97" s="36"/>
    </row>
    <row r="98" spans="1:11" ht="16.5" thickBot="1">
      <c r="A98" s="854"/>
      <c r="B98" s="859"/>
      <c r="C98" s="859"/>
      <c r="D98" s="859"/>
      <c r="E98" s="9"/>
      <c r="F98" s="1"/>
      <c r="G98" s="27"/>
      <c r="H98" s="1"/>
      <c r="I98" s="1"/>
      <c r="J98" s="1"/>
      <c r="K98" s="1"/>
    </row>
    <row r="99" spans="1:11" s="137" customFormat="1" ht="15.75">
      <c r="A99" s="490">
        <v>1</v>
      </c>
      <c r="B99" s="491" t="s">
        <v>264</v>
      </c>
      <c r="C99" s="493">
        <f>G41+G42+G43+G69+G70+G71+G72+G73</f>
        <v>4495</v>
      </c>
      <c r="D99" s="275">
        <f>C99/C106*100</f>
        <v>55.39807739709145</v>
      </c>
      <c r="E99" s="9"/>
      <c r="F99" s="1"/>
      <c r="G99" s="27"/>
      <c r="H99" s="1"/>
      <c r="I99" s="1"/>
      <c r="J99" s="1"/>
      <c r="K99" s="1"/>
    </row>
    <row r="100" spans="1:11" ht="15.75">
      <c r="A100" s="271">
        <v>2</v>
      </c>
      <c r="B100" s="221" t="s">
        <v>67</v>
      </c>
      <c r="C100" s="15">
        <f>G8+G9+G10+G11+G12+G13+G14+G15+G16+G17+G18+G19+G20+G21+G23+G25+G26+G27+G28+G29+G30+G31+G32+G35+G36+G37+G38+G44+G45+G49+G50+G51+G52+G53+G54+G59+G60+G61+G62+G63+G64+G65+G66+G67+G68</f>
        <v>2201</v>
      </c>
      <c r="D100" s="351">
        <f>C100/C106*100</f>
        <v>27.125955139265468</v>
      </c>
      <c r="E100" s="9"/>
      <c r="F100" s="1"/>
      <c r="G100" s="27"/>
      <c r="H100" s="1"/>
      <c r="I100" s="1"/>
      <c r="J100" s="1"/>
      <c r="K100" s="1"/>
    </row>
    <row r="101" spans="1:11" s="137" customFormat="1" ht="15.75">
      <c r="A101" s="271">
        <v>3</v>
      </c>
      <c r="B101" s="221" t="s">
        <v>366</v>
      </c>
      <c r="C101" s="15">
        <f>G39+G40</f>
        <v>863</v>
      </c>
      <c r="D101" s="351">
        <f>C101/C106*100</f>
        <v>10.635937885136801</v>
      </c>
      <c r="E101" s="9"/>
      <c r="F101" s="1"/>
      <c r="G101" s="27"/>
      <c r="H101" s="1"/>
      <c r="I101" s="1"/>
      <c r="J101" s="1"/>
      <c r="K101" s="1"/>
    </row>
    <row r="102" spans="1:11" s="137" customFormat="1" ht="15.75">
      <c r="A102" s="271">
        <v>4</v>
      </c>
      <c r="B102" s="221" t="s">
        <v>260</v>
      </c>
      <c r="C102" s="15">
        <f>G24+G47+G48+G57+G58</f>
        <v>297</v>
      </c>
      <c r="D102" s="351">
        <f>C102/C106*100</f>
        <v>3.6603401528222825</v>
      </c>
      <c r="E102" s="9"/>
      <c r="F102" s="1"/>
      <c r="G102" s="27"/>
      <c r="H102" s="1"/>
      <c r="I102" s="1"/>
      <c r="J102" s="1"/>
      <c r="K102" s="1"/>
    </row>
    <row r="103" spans="1:11" s="137" customFormat="1" ht="15.75">
      <c r="A103" s="271">
        <v>5</v>
      </c>
      <c r="B103" s="221" t="s">
        <v>518</v>
      </c>
      <c r="C103" s="15">
        <f>G33+G34+G55+G56</f>
        <v>156</v>
      </c>
      <c r="D103" s="351">
        <f>C103/C106*100</f>
        <v>1.9226029085531182</v>
      </c>
      <c r="E103" s="9"/>
      <c r="F103" s="1"/>
      <c r="G103" s="27"/>
      <c r="H103" s="1"/>
      <c r="I103" s="1"/>
      <c r="J103" s="1"/>
      <c r="K103" s="1"/>
    </row>
    <row r="104" spans="1:11" s="137" customFormat="1" ht="15.75">
      <c r="A104" s="210">
        <v>6</v>
      </c>
      <c r="B104" s="221" t="s">
        <v>618</v>
      </c>
      <c r="C104" s="15">
        <f>G46</f>
        <v>52</v>
      </c>
      <c r="D104" s="351">
        <f>C104/C106*100</f>
        <v>0.6408676361843727</v>
      </c>
      <c r="E104" s="9"/>
      <c r="F104" s="1"/>
      <c r="G104" s="27"/>
      <c r="H104" s="1"/>
      <c r="I104" s="1"/>
      <c r="J104" s="1"/>
      <c r="K104" s="1"/>
    </row>
    <row r="105" spans="1:11" s="137" customFormat="1" ht="16.5" thickBot="1">
      <c r="A105" s="487">
        <v>7</v>
      </c>
      <c r="B105" s="492" t="s">
        <v>92</v>
      </c>
      <c r="C105" s="86">
        <f>G22</f>
        <v>50</v>
      </c>
      <c r="D105" s="494">
        <f>C105/C106*100</f>
        <v>0.6162188809465122</v>
      </c>
      <c r="E105" s="9"/>
      <c r="F105" s="1"/>
      <c r="G105" s="27"/>
      <c r="H105" s="1"/>
      <c r="I105" s="1"/>
      <c r="J105" s="1"/>
      <c r="K105" s="1"/>
    </row>
    <row r="106" spans="1:11" ht="16.5" thickBot="1">
      <c r="A106" s="876" t="s">
        <v>30</v>
      </c>
      <c r="B106" s="878"/>
      <c r="C106" s="460">
        <f>SUM(C99:C105)</f>
        <v>8114</v>
      </c>
      <c r="D106" s="186">
        <f>C106/C106*100</f>
        <v>100</v>
      </c>
      <c r="E106" s="9"/>
      <c r="F106" s="1"/>
      <c r="G106" s="27"/>
      <c r="H106" s="1"/>
      <c r="I106" s="1"/>
      <c r="J106" s="1"/>
      <c r="K106" s="1"/>
    </row>
    <row r="107" spans="1:11" ht="15.75">
      <c r="A107" s="2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.75">
      <c r="A108" s="2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.75">
      <c r="A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5" ht="15.75">
      <c r="A111" s="30"/>
      <c r="B111" s="1"/>
      <c r="C111" s="34"/>
      <c r="D111" s="33"/>
      <c r="E111" s="32"/>
    </row>
  </sheetData>
  <sheetProtection/>
  <mergeCells count="62">
    <mergeCell ref="L5:L7"/>
    <mergeCell ref="C6:C7"/>
    <mergeCell ref="H6:H7"/>
    <mergeCell ref="I6:I7"/>
    <mergeCell ref="J6:J7"/>
    <mergeCell ref="K5:K7"/>
    <mergeCell ref="G5:G7"/>
    <mergeCell ref="A1:L1"/>
    <mergeCell ref="A106:B106"/>
    <mergeCell ref="A95:D95"/>
    <mergeCell ref="A92:B92"/>
    <mergeCell ref="C79:C80"/>
    <mergeCell ref="D79:F79"/>
    <mergeCell ref="A76:F76"/>
    <mergeCell ref="D5:D7"/>
    <mergeCell ref="H5:J5"/>
    <mergeCell ref="A3:L3"/>
    <mergeCell ref="D97:D98"/>
    <mergeCell ref="B78:B80"/>
    <mergeCell ref="A85:B85"/>
    <mergeCell ref="A82:B82"/>
    <mergeCell ref="A91:B91"/>
    <mergeCell ref="A97:A98"/>
    <mergeCell ref="B97:B98"/>
    <mergeCell ref="C97:C98"/>
    <mergeCell ref="C78:F78"/>
    <mergeCell ref="A78:A80"/>
    <mergeCell ref="A5:A7"/>
    <mergeCell ref="F5:F7"/>
    <mergeCell ref="B6:B7"/>
    <mergeCell ref="E5:E7"/>
    <mergeCell ref="A74:F74"/>
    <mergeCell ref="B5:C5"/>
    <mergeCell ref="A11:A12"/>
    <mergeCell ref="B11:B12"/>
    <mergeCell ref="C11:C12"/>
    <mergeCell ref="D11:D12"/>
    <mergeCell ref="L53:L54"/>
    <mergeCell ref="A37:A42"/>
    <mergeCell ref="B37:B42"/>
    <mergeCell ref="C37:C42"/>
    <mergeCell ref="A53:A54"/>
    <mergeCell ref="B53:B54"/>
    <mergeCell ref="C53:C54"/>
    <mergeCell ref="A47:A48"/>
    <mergeCell ref="B47:B48"/>
    <mergeCell ref="C47:C48"/>
    <mergeCell ref="D47:D48"/>
    <mergeCell ref="A49:A50"/>
    <mergeCell ref="B49:B50"/>
    <mergeCell ref="C49:C50"/>
    <mergeCell ref="D49:D50"/>
    <mergeCell ref="A55:A56"/>
    <mergeCell ref="B55:B56"/>
    <mergeCell ref="C55:C56"/>
    <mergeCell ref="D55:D56"/>
    <mergeCell ref="B71:B72"/>
    <mergeCell ref="A71:A72"/>
    <mergeCell ref="C71:C72"/>
    <mergeCell ref="D71:D72"/>
    <mergeCell ref="A57:A58"/>
    <mergeCell ref="B57:B58"/>
  </mergeCells>
  <printOptions/>
  <pageMargins left="0.17" right="0.1968503937007874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43" max="11" man="1"/>
    <brk id="93" max="11" man="1"/>
  </rowBreaks>
  <ignoredErrors>
    <ignoredError sqref="D10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01"/>
  <sheetViews>
    <sheetView view="pageBreakPreview" zoomScaleNormal="80" zoomScaleSheetLayoutView="100" zoomScalePageLayoutView="0" workbookViewId="0" topLeftCell="A67">
      <selection activeCell="E52" sqref="E52"/>
    </sheetView>
  </sheetViews>
  <sheetFormatPr defaultColWidth="9.140625" defaultRowHeight="15"/>
  <cols>
    <col min="1" max="1" width="4.00390625" style="0" customWidth="1"/>
    <col min="2" max="2" width="38.28125" style="0" customWidth="1"/>
    <col min="3" max="3" width="19.57421875" style="0" customWidth="1"/>
    <col min="4" max="4" width="23.421875" style="0" customWidth="1"/>
    <col min="5" max="5" width="16.00390625" style="0" customWidth="1"/>
    <col min="6" max="6" width="15.140625" style="0" customWidth="1"/>
    <col min="7" max="7" width="11.8515625" style="0" customWidth="1"/>
    <col min="8" max="8" width="9.8515625" style="0" customWidth="1"/>
    <col min="9" max="9" width="9.421875" style="0" customWidth="1"/>
    <col min="10" max="10" width="8.8515625" style="0" customWidth="1"/>
    <col min="11" max="11" width="20.00390625" style="0" customWidth="1"/>
    <col min="12" max="12" width="23.140625" style="0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5.2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1106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9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922</v>
      </c>
      <c r="F5" s="810" t="s">
        <v>923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5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15.7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s="137" customFormat="1" ht="15.75" customHeight="1">
      <c r="A8" s="885" t="s">
        <v>14</v>
      </c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</row>
    <row r="9" spans="1:12" s="213" customFormat="1" ht="15.75" customHeight="1">
      <c r="A9" s="873">
        <v>1</v>
      </c>
      <c r="B9" s="872" t="s">
        <v>178</v>
      </c>
      <c r="C9" s="871" t="s">
        <v>179</v>
      </c>
      <c r="D9" s="872" t="s">
        <v>129</v>
      </c>
      <c r="E9" s="135" t="s">
        <v>180</v>
      </c>
      <c r="F9" s="135" t="s">
        <v>181</v>
      </c>
      <c r="G9" s="166">
        <v>320</v>
      </c>
      <c r="H9" s="166"/>
      <c r="I9" s="166">
        <v>320</v>
      </c>
      <c r="J9" s="135"/>
      <c r="K9" s="135" t="s">
        <v>67</v>
      </c>
      <c r="L9" s="166" t="s">
        <v>78</v>
      </c>
    </row>
    <row r="10" spans="1:12" s="213" customFormat="1" ht="15.75" customHeight="1">
      <c r="A10" s="873"/>
      <c r="B10" s="872"/>
      <c r="C10" s="871"/>
      <c r="D10" s="872"/>
      <c r="E10" s="166" t="s">
        <v>182</v>
      </c>
      <c r="F10" s="166" t="s">
        <v>148</v>
      </c>
      <c r="G10" s="166">
        <v>217</v>
      </c>
      <c r="H10" s="166"/>
      <c r="I10" s="166">
        <v>217</v>
      </c>
      <c r="J10" s="166"/>
      <c r="K10" s="166" t="s">
        <v>67</v>
      </c>
      <c r="L10" s="166" t="s">
        <v>78</v>
      </c>
    </row>
    <row r="11" spans="1:12" s="213" customFormat="1" ht="15.75" customHeight="1">
      <c r="A11" s="873"/>
      <c r="B11" s="872"/>
      <c r="C11" s="871"/>
      <c r="D11" s="872"/>
      <c r="E11" s="166" t="s">
        <v>199</v>
      </c>
      <c r="F11" s="166" t="s">
        <v>257</v>
      </c>
      <c r="G11" s="166">
        <v>361</v>
      </c>
      <c r="H11" s="166"/>
      <c r="I11" s="166">
        <v>361</v>
      </c>
      <c r="J11" s="166"/>
      <c r="K11" s="166" t="s">
        <v>67</v>
      </c>
      <c r="L11" s="166" t="s">
        <v>78</v>
      </c>
    </row>
    <row r="12" spans="1:12" s="213" customFormat="1" ht="15.75" customHeight="1">
      <c r="A12" s="864">
        <v>2</v>
      </c>
      <c r="B12" s="806" t="s">
        <v>174</v>
      </c>
      <c r="C12" s="838" t="s">
        <v>175</v>
      </c>
      <c r="D12" s="872" t="s">
        <v>190</v>
      </c>
      <c r="E12" s="135" t="s">
        <v>122</v>
      </c>
      <c r="F12" s="135" t="s">
        <v>141</v>
      </c>
      <c r="G12" s="166">
        <v>387</v>
      </c>
      <c r="H12" s="166"/>
      <c r="I12" s="166">
        <v>387</v>
      </c>
      <c r="J12" s="135"/>
      <c r="K12" s="135" t="s">
        <v>176</v>
      </c>
      <c r="L12" s="135" t="s">
        <v>177</v>
      </c>
    </row>
    <row r="13" spans="1:12" s="213" customFormat="1" ht="15.75" customHeight="1">
      <c r="A13" s="866"/>
      <c r="B13" s="837"/>
      <c r="C13" s="845"/>
      <c r="D13" s="872"/>
      <c r="E13" s="135" t="s">
        <v>225</v>
      </c>
      <c r="F13" s="135" t="s">
        <v>258</v>
      </c>
      <c r="G13" s="166">
        <v>280</v>
      </c>
      <c r="H13" s="166"/>
      <c r="I13" s="166">
        <v>280</v>
      </c>
      <c r="J13" s="135"/>
      <c r="K13" s="135" t="s">
        <v>176</v>
      </c>
      <c r="L13" s="135" t="s">
        <v>177</v>
      </c>
    </row>
    <row r="14" spans="1:12" s="213" customFormat="1" ht="15.75" customHeight="1">
      <c r="A14" s="866"/>
      <c r="B14" s="837"/>
      <c r="C14" s="845"/>
      <c r="D14" s="340" t="s">
        <v>66</v>
      </c>
      <c r="E14" s="135" t="s">
        <v>346</v>
      </c>
      <c r="F14" s="135" t="s">
        <v>365</v>
      </c>
      <c r="G14" s="166">
        <v>1306</v>
      </c>
      <c r="H14" s="166"/>
      <c r="I14" s="166">
        <v>1306</v>
      </c>
      <c r="J14" s="135"/>
      <c r="K14" s="135" t="s">
        <v>366</v>
      </c>
      <c r="L14" s="135" t="s">
        <v>177</v>
      </c>
    </row>
    <row r="15" spans="1:12" s="213" customFormat="1" ht="15.75" customHeight="1">
      <c r="A15" s="866"/>
      <c r="B15" s="837"/>
      <c r="C15" s="845"/>
      <c r="D15" s="340" t="s">
        <v>117</v>
      </c>
      <c r="E15" s="135" t="s">
        <v>346</v>
      </c>
      <c r="F15" s="135" t="s">
        <v>365</v>
      </c>
      <c r="G15" s="166">
        <v>1300</v>
      </c>
      <c r="H15" s="166"/>
      <c r="I15" s="166">
        <v>1300</v>
      </c>
      <c r="J15" s="135"/>
      <c r="K15" s="135" t="s">
        <v>366</v>
      </c>
      <c r="L15" s="135" t="s">
        <v>177</v>
      </c>
    </row>
    <row r="16" spans="1:12" s="287" customFormat="1" ht="15.75" customHeight="1">
      <c r="A16" s="866"/>
      <c r="B16" s="837"/>
      <c r="C16" s="845"/>
      <c r="D16" s="468" t="s">
        <v>66</v>
      </c>
      <c r="E16" s="135" t="s">
        <v>479</v>
      </c>
      <c r="F16" s="135" t="s">
        <v>599</v>
      </c>
      <c r="G16" s="166">
        <v>33</v>
      </c>
      <c r="H16" s="166"/>
      <c r="I16" s="166">
        <v>33</v>
      </c>
      <c r="J16" s="135"/>
      <c r="K16" s="135" t="s">
        <v>366</v>
      </c>
      <c r="L16" s="465" t="s">
        <v>74</v>
      </c>
    </row>
    <row r="17" spans="1:12" s="287" customFormat="1" ht="15.75" customHeight="1">
      <c r="A17" s="865"/>
      <c r="B17" s="807"/>
      <c r="C17" s="839"/>
      <c r="D17" s="468" t="s">
        <v>117</v>
      </c>
      <c r="E17" s="135" t="s">
        <v>346</v>
      </c>
      <c r="F17" s="135" t="s">
        <v>377</v>
      </c>
      <c r="G17" s="166">
        <v>57</v>
      </c>
      <c r="H17" s="166"/>
      <c r="I17" s="166">
        <v>57</v>
      </c>
      <c r="J17" s="135"/>
      <c r="K17" s="135" t="s">
        <v>366</v>
      </c>
      <c r="L17" s="465" t="s">
        <v>74</v>
      </c>
    </row>
    <row r="18" spans="1:12" s="213" customFormat="1" ht="15.75" customHeight="1">
      <c r="A18" s="873">
        <v>3</v>
      </c>
      <c r="B18" s="872" t="s">
        <v>183</v>
      </c>
      <c r="C18" s="873" t="s">
        <v>184</v>
      </c>
      <c r="D18" s="872" t="s">
        <v>185</v>
      </c>
      <c r="E18" s="135" t="s">
        <v>130</v>
      </c>
      <c r="F18" s="135" t="s">
        <v>186</v>
      </c>
      <c r="G18" s="166">
        <v>39</v>
      </c>
      <c r="H18" s="166"/>
      <c r="I18" s="166">
        <v>39</v>
      </c>
      <c r="J18" s="135"/>
      <c r="K18" s="135" t="s">
        <v>67</v>
      </c>
      <c r="L18" s="166" t="s">
        <v>78</v>
      </c>
    </row>
    <row r="19" spans="1:12" s="137" customFormat="1" ht="15.75" customHeight="1">
      <c r="A19" s="873"/>
      <c r="B19" s="872"/>
      <c r="C19" s="873"/>
      <c r="D19" s="872"/>
      <c r="E19" s="135" t="s">
        <v>131</v>
      </c>
      <c r="F19" s="166" t="s">
        <v>187</v>
      </c>
      <c r="G19" s="166">
        <v>13</v>
      </c>
      <c r="H19" s="166"/>
      <c r="I19" s="166">
        <v>13</v>
      </c>
      <c r="J19" s="135"/>
      <c r="K19" s="135" t="s">
        <v>67</v>
      </c>
      <c r="L19" s="166" t="s">
        <v>78</v>
      </c>
    </row>
    <row r="20" spans="1:12" s="137" customFormat="1" ht="15.75" customHeight="1">
      <c r="A20" s="341">
        <v>4</v>
      </c>
      <c r="B20" s="336" t="s">
        <v>188</v>
      </c>
      <c r="C20" s="240" t="s">
        <v>184</v>
      </c>
      <c r="D20" s="101" t="s">
        <v>129</v>
      </c>
      <c r="E20" s="345" t="s">
        <v>134</v>
      </c>
      <c r="F20" s="345" t="s">
        <v>189</v>
      </c>
      <c r="G20" s="471">
        <v>50</v>
      </c>
      <c r="H20" s="471"/>
      <c r="I20" s="471">
        <v>50</v>
      </c>
      <c r="J20" s="345"/>
      <c r="K20" s="345" t="s">
        <v>67</v>
      </c>
      <c r="L20" s="339" t="s">
        <v>78</v>
      </c>
    </row>
    <row r="21" spans="1:12" s="137" customFormat="1" ht="15.75" customHeight="1">
      <c r="A21" s="341">
        <v>5</v>
      </c>
      <c r="B21" s="340" t="s">
        <v>259</v>
      </c>
      <c r="C21" s="182" t="s">
        <v>184</v>
      </c>
      <c r="D21" s="129" t="s">
        <v>190</v>
      </c>
      <c r="E21" s="135" t="s">
        <v>186</v>
      </c>
      <c r="F21" s="135" t="s">
        <v>248</v>
      </c>
      <c r="G21" s="166">
        <v>32</v>
      </c>
      <c r="H21" s="166"/>
      <c r="I21" s="166">
        <v>32</v>
      </c>
      <c r="J21" s="135"/>
      <c r="K21" s="135" t="s">
        <v>260</v>
      </c>
      <c r="L21" s="166" t="s">
        <v>78</v>
      </c>
    </row>
    <row r="22" spans="1:12" s="137" customFormat="1" ht="15.75" customHeight="1">
      <c r="A22" s="864">
        <v>6</v>
      </c>
      <c r="B22" s="804" t="s">
        <v>261</v>
      </c>
      <c r="C22" s="864" t="s">
        <v>184</v>
      </c>
      <c r="D22" s="806" t="s">
        <v>274</v>
      </c>
      <c r="E22" s="135" t="s">
        <v>262</v>
      </c>
      <c r="F22" s="135" t="s">
        <v>263</v>
      </c>
      <c r="G22" s="166">
        <v>337</v>
      </c>
      <c r="H22" s="166"/>
      <c r="I22" s="166">
        <v>337</v>
      </c>
      <c r="J22" s="135"/>
      <c r="K22" s="135" t="s">
        <v>264</v>
      </c>
      <c r="L22" s="345" t="s">
        <v>74</v>
      </c>
    </row>
    <row r="23" spans="1:12" s="213" customFormat="1" ht="15.75" customHeight="1">
      <c r="A23" s="866"/>
      <c r="B23" s="880"/>
      <c r="C23" s="866"/>
      <c r="D23" s="837"/>
      <c r="E23" s="135" t="s">
        <v>341</v>
      </c>
      <c r="F23" s="135" t="s">
        <v>367</v>
      </c>
      <c r="G23" s="166">
        <v>363</v>
      </c>
      <c r="H23" s="166"/>
      <c r="I23" s="166">
        <v>363</v>
      </c>
      <c r="J23" s="135"/>
      <c r="K23" s="135" t="s">
        <v>264</v>
      </c>
      <c r="L23" s="345" t="s">
        <v>74</v>
      </c>
    </row>
    <row r="24" spans="1:12" s="213" customFormat="1" ht="15.75" customHeight="1">
      <c r="A24" s="865"/>
      <c r="B24" s="805"/>
      <c r="C24" s="865"/>
      <c r="D24" s="807"/>
      <c r="E24" s="135" t="s">
        <v>315</v>
      </c>
      <c r="F24" s="135" t="s">
        <v>368</v>
      </c>
      <c r="G24" s="166">
        <v>270</v>
      </c>
      <c r="H24" s="166"/>
      <c r="I24" s="166">
        <v>270</v>
      </c>
      <c r="J24" s="135"/>
      <c r="K24" s="135" t="s">
        <v>264</v>
      </c>
      <c r="L24" s="345" t="s">
        <v>74</v>
      </c>
    </row>
    <row r="25" spans="1:12" s="137" customFormat="1" ht="15.75" customHeight="1">
      <c r="A25" s="341">
        <v>7</v>
      </c>
      <c r="B25" s="191" t="s">
        <v>265</v>
      </c>
      <c r="C25" s="182" t="s">
        <v>266</v>
      </c>
      <c r="D25" s="129" t="s">
        <v>66</v>
      </c>
      <c r="E25" s="135" t="s">
        <v>193</v>
      </c>
      <c r="F25" s="135" t="s">
        <v>226</v>
      </c>
      <c r="G25" s="166">
        <v>50</v>
      </c>
      <c r="H25" s="166"/>
      <c r="I25" s="166">
        <v>50</v>
      </c>
      <c r="J25" s="135"/>
      <c r="K25" s="135" t="s">
        <v>67</v>
      </c>
      <c r="L25" s="166" t="s">
        <v>78</v>
      </c>
    </row>
    <row r="26" spans="1:12" s="137" customFormat="1" ht="15.75" customHeight="1">
      <c r="A26" s="341">
        <v>8</v>
      </c>
      <c r="B26" s="191" t="s">
        <v>267</v>
      </c>
      <c r="C26" s="182" t="s">
        <v>268</v>
      </c>
      <c r="D26" s="129" t="s">
        <v>93</v>
      </c>
      <c r="E26" s="135" t="s">
        <v>269</v>
      </c>
      <c r="F26" s="135" t="s">
        <v>270</v>
      </c>
      <c r="G26" s="166">
        <v>80</v>
      </c>
      <c r="H26" s="166"/>
      <c r="I26" s="166">
        <v>80</v>
      </c>
      <c r="J26" s="135"/>
      <c r="K26" s="135" t="s">
        <v>67</v>
      </c>
      <c r="L26" s="166" t="s">
        <v>78</v>
      </c>
    </row>
    <row r="27" spans="1:12" s="137" customFormat="1" ht="15.75" customHeight="1">
      <c r="A27" s="331">
        <v>9</v>
      </c>
      <c r="B27" s="337" t="s">
        <v>271</v>
      </c>
      <c r="C27" s="240" t="s">
        <v>272</v>
      </c>
      <c r="D27" s="101" t="s">
        <v>93</v>
      </c>
      <c r="E27" s="345" t="s">
        <v>242</v>
      </c>
      <c r="F27" s="345" t="s">
        <v>273</v>
      </c>
      <c r="G27" s="471">
        <v>80</v>
      </c>
      <c r="H27" s="471"/>
      <c r="I27" s="471">
        <v>80</v>
      </c>
      <c r="J27" s="345"/>
      <c r="K27" s="345" t="s">
        <v>67</v>
      </c>
      <c r="L27" s="339" t="s">
        <v>78</v>
      </c>
    </row>
    <row r="28" spans="1:12" s="213" customFormat="1" ht="15.75" customHeight="1">
      <c r="A28" s="341">
        <v>10</v>
      </c>
      <c r="B28" s="191" t="s">
        <v>369</v>
      </c>
      <c r="C28" s="182" t="s">
        <v>266</v>
      </c>
      <c r="D28" s="129" t="s">
        <v>66</v>
      </c>
      <c r="E28" s="135" t="s">
        <v>370</v>
      </c>
      <c r="F28" s="135" t="s">
        <v>315</v>
      </c>
      <c r="G28" s="166">
        <v>40</v>
      </c>
      <c r="H28" s="166"/>
      <c r="I28" s="166">
        <v>40</v>
      </c>
      <c r="J28" s="135"/>
      <c r="K28" s="345" t="s">
        <v>67</v>
      </c>
      <c r="L28" s="339" t="s">
        <v>78</v>
      </c>
    </row>
    <row r="29" spans="1:12" s="213" customFormat="1" ht="15.75" customHeight="1">
      <c r="A29" s="341">
        <v>11</v>
      </c>
      <c r="B29" s="191" t="s">
        <v>371</v>
      </c>
      <c r="C29" s="182" t="s">
        <v>266</v>
      </c>
      <c r="D29" s="129" t="s">
        <v>66</v>
      </c>
      <c r="E29" s="135" t="s">
        <v>370</v>
      </c>
      <c r="F29" s="135" t="s">
        <v>315</v>
      </c>
      <c r="G29" s="166">
        <v>40</v>
      </c>
      <c r="H29" s="166"/>
      <c r="I29" s="166">
        <v>40</v>
      </c>
      <c r="J29" s="135"/>
      <c r="K29" s="345" t="s">
        <v>67</v>
      </c>
      <c r="L29" s="339" t="s">
        <v>78</v>
      </c>
    </row>
    <row r="30" spans="1:12" s="213" customFormat="1" ht="13.5" customHeight="1">
      <c r="A30" s="864">
        <v>12</v>
      </c>
      <c r="B30" s="804" t="s">
        <v>372</v>
      </c>
      <c r="C30" s="838" t="s">
        <v>373</v>
      </c>
      <c r="D30" s="806" t="s">
        <v>117</v>
      </c>
      <c r="E30" s="345" t="s">
        <v>374</v>
      </c>
      <c r="F30" s="345" t="s">
        <v>375</v>
      </c>
      <c r="G30" s="471">
        <v>102</v>
      </c>
      <c r="H30" s="471"/>
      <c r="I30" s="471">
        <v>102</v>
      </c>
      <c r="J30" s="345"/>
      <c r="K30" s="345" t="s">
        <v>264</v>
      </c>
      <c r="L30" s="339" t="s">
        <v>78</v>
      </c>
    </row>
    <row r="31" spans="1:12" s="287" customFormat="1" ht="13.5" customHeight="1">
      <c r="A31" s="866"/>
      <c r="B31" s="880"/>
      <c r="C31" s="845"/>
      <c r="D31" s="837"/>
      <c r="E31" s="353" t="s">
        <v>364</v>
      </c>
      <c r="F31" s="135" t="s">
        <v>621</v>
      </c>
      <c r="G31" s="166">
        <v>314</v>
      </c>
      <c r="H31" s="166"/>
      <c r="I31" s="166">
        <v>314</v>
      </c>
      <c r="J31" s="135"/>
      <c r="K31" s="463" t="s">
        <v>264</v>
      </c>
      <c r="L31" s="135" t="s">
        <v>74</v>
      </c>
    </row>
    <row r="32" spans="1:12" s="287" customFormat="1" ht="13.5" customHeight="1">
      <c r="A32" s="866"/>
      <c r="B32" s="880"/>
      <c r="C32" s="845"/>
      <c r="D32" s="837"/>
      <c r="E32" s="135" t="s">
        <v>368</v>
      </c>
      <c r="F32" s="135" t="s">
        <v>451</v>
      </c>
      <c r="G32" s="166">
        <v>330</v>
      </c>
      <c r="H32" s="166"/>
      <c r="I32" s="166">
        <v>330</v>
      </c>
      <c r="J32" s="135"/>
      <c r="K32" s="463" t="s">
        <v>264</v>
      </c>
      <c r="L32" s="135" t="s">
        <v>74</v>
      </c>
    </row>
    <row r="33" spans="1:12" s="287" customFormat="1" ht="13.5" customHeight="1">
      <c r="A33" s="866"/>
      <c r="B33" s="880"/>
      <c r="C33" s="845"/>
      <c r="D33" s="837"/>
      <c r="E33" s="135" t="s">
        <v>554</v>
      </c>
      <c r="F33" s="135" t="s">
        <v>622</v>
      </c>
      <c r="G33" s="166">
        <v>413</v>
      </c>
      <c r="H33" s="166"/>
      <c r="I33" s="166">
        <v>413</v>
      </c>
      <c r="J33" s="135"/>
      <c r="K33" s="463" t="s">
        <v>264</v>
      </c>
      <c r="L33" s="135" t="s">
        <v>74</v>
      </c>
    </row>
    <row r="34" spans="1:12" s="287" customFormat="1" ht="14.25" customHeight="1">
      <c r="A34" s="865"/>
      <c r="B34" s="805"/>
      <c r="C34" s="839"/>
      <c r="D34" s="807"/>
      <c r="E34" s="135" t="s">
        <v>664</v>
      </c>
      <c r="F34" s="135" t="s">
        <v>853</v>
      </c>
      <c r="G34" s="166">
        <v>342</v>
      </c>
      <c r="H34" s="135"/>
      <c r="I34" s="135">
        <v>342</v>
      </c>
      <c r="J34" s="135"/>
      <c r="K34" s="463" t="s">
        <v>264</v>
      </c>
      <c r="L34" s="135" t="s">
        <v>74</v>
      </c>
    </row>
    <row r="35" spans="1:12" s="287" customFormat="1" ht="15.75" customHeight="1">
      <c r="A35" s="511">
        <v>13</v>
      </c>
      <c r="B35" s="359" t="s">
        <v>631</v>
      </c>
      <c r="C35" s="508" t="s">
        <v>632</v>
      </c>
      <c r="D35" s="509" t="s">
        <v>114</v>
      </c>
      <c r="E35" s="135" t="s">
        <v>623</v>
      </c>
      <c r="F35" s="135" t="s">
        <v>455</v>
      </c>
      <c r="G35" s="166">
        <v>110</v>
      </c>
      <c r="H35" s="166"/>
      <c r="I35" s="166">
        <v>110</v>
      </c>
      <c r="J35" s="135"/>
      <c r="K35" s="463" t="s">
        <v>92</v>
      </c>
      <c r="L35" s="135" t="s">
        <v>74</v>
      </c>
    </row>
    <row r="36" spans="1:12" s="287" customFormat="1" ht="15.75" customHeight="1">
      <c r="A36" s="505">
        <v>14</v>
      </c>
      <c r="B36" s="506" t="s">
        <v>624</v>
      </c>
      <c r="C36" s="507" t="s">
        <v>179</v>
      </c>
      <c r="D36" s="510" t="s">
        <v>190</v>
      </c>
      <c r="E36" s="135" t="s">
        <v>525</v>
      </c>
      <c r="F36" s="135" t="s">
        <v>575</v>
      </c>
      <c r="G36" s="166">
        <v>240</v>
      </c>
      <c r="H36" s="166"/>
      <c r="I36" s="166">
        <v>240</v>
      </c>
      <c r="J36" s="135"/>
      <c r="K36" s="463" t="s">
        <v>366</v>
      </c>
      <c r="L36" s="135" t="s">
        <v>74</v>
      </c>
    </row>
    <row r="37" spans="1:12" s="287" customFormat="1" ht="15.75" customHeight="1">
      <c r="A37" s="469">
        <v>15</v>
      </c>
      <c r="B37" s="470" t="s">
        <v>625</v>
      </c>
      <c r="C37" s="467" t="s">
        <v>266</v>
      </c>
      <c r="D37" s="466" t="s">
        <v>129</v>
      </c>
      <c r="E37" s="465" t="s">
        <v>623</v>
      </c>
      <c r="F37" s="465" t="s">
        <v>770</v>
      </c>
      <c r="G37" s="471">
        <v>200</v>
      </c>
      <c r="H37" s="471"/>
      <c r="I37" s="471">
        <v>200</v>
      </c>
      <c r="J37" s="465"/>
      <c r="K37" s="464" t="s">
        <v>67</v>
      </c>
      <c r="L37" s="465" t="s">
        <v>74</v>
      </c>
    </row>
    <row r="38" spans="1:12" s="137" customFormat="1" ht="15" customHeight="1">
      <c r="A38" s="537">
        <v>16</v>
      </c>
      <c r="B38" s="538" t="s">
        <v>666</v>
      </c>
      <c r="C38" s="536" t="s">
        <v>184</v>
      </c>
      <c r="D38" s="539" t="s">
        <v>576</v>
      </c>
      <c r="E38" s="135" t="s">
        <v>667</v>
      </c>
      <c r="F38" s="135" t="s">
        <v>679</v>
      </c>
      <c r="G38" s="135">
        <v>120</v>
      </c>
      <c r="H38" s="135"/>
      <c r="I38" s="135">
        <v>120</v>
      </c>
      <c r="J38" s="135"/>
      <c r="K38" s="463" t="s">
        <v>67</v>
      </c>
      <c r="L38" s="135" t="s">
        <v>74</v>
      </c>
    </row>
    <row r="39" spans="1:12" s="137" customFormat="1" ht="15" customHeight="1">
      <c r="A39" s="864">
        <v>17</v>
      </c>
      <c r="B39" s="804" t="s">
        <v>668</v>
      </c>
      <c r="C39" s="838" t="s">
        <v>669</v>
      </c>
      <c r="D39" s="806" t="s">
        <v>83</v>
      </c>
      <c r="E39" s="135" t="s">
        <v>634</v>
      </c>
      <c r="F39" s="135" t="s">
        <v>856</v>
      </c>
      <c r="G39" s="135">
        <v>32</v>
      </c>
      <c r="H39" s="135"/>
      <c r="I39" s="135">
        <v>32</v>
      </c>
      <c r="J39" s="135"/>
      <c r="K39" s="463" t="s">
        <v>92</v>
      </c>
      <c r="L39" s="135" t="s">
        <v>74</v>
      </c>
    </row>
    <row r="40" spans="1:12" s="213" customFormat="1" ht="15.75">
      <c r="A40" s="865"/>
      <c r="B40" s="805"/>
      <c r="C40" s="839"/>
      <c r="D40" s="807"/>
      <c r="E40" s="682" t="s">
        <v>1044</v>
      </c>
      <c r="F40" s="135" t="s">
        <v>1045</v>
      </c>
      <c r="G40" s="135">
        <v>32</v>
      </c>
      <c r="H40" s="135"/>
      <c r="I40" s="135">
        <v>32</v>
      </c>
      <c r="J40" s="135"/>
      <c r="K40" s="463" t="s">
        <v>92</v>
      </c>
      <c r="L40" s="763" t="s">
        <v>74</v>
      </c>
    </row>
    <row r="41" spans="1:12" s="137" customFormat="1" ht="15" customHeight="1">
      <c r="A41" s="537">
        <v>18</v>
      </c>
      <c r="B41" s="538" t="s">
        <v>670</v>
      </c>
      <c r="C41" s="540" t="s">
        <v>671</v>
      </c>
      <c r="D41" s="535" t="s">
        <v>129</v>
      </c>
      <c r="E41" s="135" t="s">
        <v>672</v>
      </c>
      <c r="F41" s="135" t="s">
        <v>854</v>
      </c>
      <c r="G41" s="135">
        <v>91</v>
      </c>
      <c r="H41" s="135"/>
      <c r="I41" s="135">
        <v>91</v>
      </c>
      <c r="J41" s="135"/>
      <c r="K41" s="463" t="s">
        <v>67</v>
      </c>
      <c r="L41" s="135" t="s">
        <v>74</v>
      </c>
    </row>
    <row r="42" spans="1:12" s="1042" customFormat="1" ht="15" customHeight="1">
      <c r="A42" s="1039">
        <v>19</v>
      </c>
      <c r="B42" s="985" t="s">
        <v>673</v>
      </c>
      <c r="C42" s="1040" t="s">
        <v>671</v>
      </c>
      <c r="D42" s="999" t="s">
        <v>129</v>
      </c>
      <c r="E42" s="1000" t="s">
        <v>672</v>
      </c>
      <c r="F42" s="997" t="s">
        <v>854</v>
      </c>
      <c r="G42" s="1000">
        <v>63</v>
      </c>
      <c r="H42" s="1000"/>
      <c r="I42" s="997">
        <v>63</v>
      </c>
      <c r="J42" s="997"/>
      <c r="K42" s="1041" t="s">
        <v>67</v>
      </c>
      <c r="L42" s="997" t="s">
        <v>74</v>
      </c>
    </row>
    <row r="43" spans="1:12" s="1042" customFormat="1" ht="15" customHeight="1">
      <c r="A43" s="1043"/>
      <c r="B43" s="988"/>
      <c r="C43" s="1044"/>
      <c r="D43" s="1045" t="s">
        <v>129</v>
      </c>
      <c r="E43" s="997" t="s">
        <v>1124</v>
      </c>
      <c r="F43" s="997" t="s">
        <v>1116</v>
      </c>
      <c r="G43" s="997">
        <v>42</v>
      </c>
      <c r="H43" s="997"/>
      <c r="I43" s="997">
        <v>42</v>
      </c>
      <c r="J43" s="997"/>
      <c r="K43" s="1041" t="s">
        <v>67</v>
      </c>
      <c r="L43" s="997" t="s">
        <v>74</v>
      </c>
    </row>
    <row r="44" spans="1:12" s="960" customFormat="1" ht="15.75">
      <c r="A44" s="1039">
        <v>20</v>
      </c>
      <c r="B44" s="985" t="s">
        <v>851</v>
      </c>
      <c r="C44" s="1046" t="s">
        <v>268</v>
      </c>
      <c r="D44" s="1047" t="s">
        <v>190</v>
      </c>
      <c r="E44" s="997" t="s">
        <v>852</v>
      </c>
      <c r="F44" s="997" t="s">
        <v>855</v>
      </c>
      <c r="G44" s="997">
        <v>368</v>
      </c>
      <c r="H44" s="997"/>
      <c r="I44" s="997">
        <v>368</v>
      </c>
      <c r="J44" s="997"/>
      <c r="K44" s="997" t="s">
        <v>176</v>
      </c>
      <c r="L44" s="997" t="s">
        <v>74</v>
      </c>
    </row>
    <row r="45" spans="1:12" s="960" customFormat="1" ht="15.75">
      <c r="A45" s="1043"/>
      <c r="B45" s="988"/>
      <c r="C45" s="1044"/>
      <c r="D45" s="1047"/>
      <c r="E45" s="997" t="s">
        <v>1010</v>
      </c>
      <c r="F45" s="997" t="s">
        <v>1040</v>
      </c>
      <c r="G45" s="997">
        <v>232</v>
      </c>
      <c r="H45" s="997"/>
      <c r="I45" s="997">
        <v>232</v>
      </c>
      <c r="J45" s="997"/>
      <c r="K45" s="1041" t="s">
        <v>176</v>
      </c>
      <c r="L45" s="997" t="s">
        <v>74</v>
      </c>
    </row>
    <row r="46" spans="1:12" s="960" customFormat="1" ht="15" customHeight="1">
      <c r="A46" s="1001">
        <v>21</v>
      </c>
      <c r="B46" s="962" t="s">
        <v>972</v>
      </c>
      <c r="C46" s="1048" t="s">
        <v>973</v>
      </c>
      <c r="D46" s="1045" t="s">
        <v>576</v>
      </c>
      <c r="E46" s="997" t="s">
        <v>974</v>
      </c>
      <c r="F46" s="997" t="s">
        <v>956</v>
      </c>
      <c r="G46" s="997">
        <v>90</v>
      </c>
      <c r="H46" s="997"/>
      <c r="I46" s="997">
        <v>90</v>
      </c>
      <c r="J46" s="997"/>
      <c r="K46" s="1041" t="s">
        <v>67</v>
      </c>
      <c r="L46" s="997" t="s">
        <v>74</v>
      </c>
    </row>
    <row r="47" spans="1:12" s="960" customFormat="1" ht="15" customHeight="1">
      <c r="A47" s="1001">
        <v>22</v>
      </c>
      <c r="B47" s="962" t="s">
        <v>975</v>
      </c>
      <c r="C47" s="1048" t="s">
        <v>266</v>
      </c>
      <c r="D47" s="1045" t="s">
        <v>83</v>
      </c>
      <c r="E47" s="997" t="s">
        <v>929</v>
      </c>
      <c r="F47" s="997" t="s">
        <v>976</v>
      </c>
      <c r="G47" s="997">
        <v>75</v>
      </c>
      <c r="H47" s="997"/>
      <c r="I47" s="997">
        <v>75</v>
      </c>
      <c r="J47" s="997"/>
      <c r="K47" s="1041" t="s">
        <v>67</v>
      </c>
      <c r="L47" s="997" t="s">
        <v>74</v>
      </c>
    </row>
    <row r="48" spans="1:12" s="960" customFormat="1" ht="15" customHeight="1">
      <c r="A48" s="1001">
        <v>23</v>
      </c>
      <c r="B48" s="962" t="s">
        <v>977</v>
      </c>
      <c r="C48" s="1048" t="s">
        <v>184</v>
      </c>
      <c r="D48" s="1045" t="s">
        <v>576</v>
      </c>
      <c r="E48" s="997" t="s">
        <v>904</v>
      </c>
      <c r="F48" s="997" t="s">
        <v>978</v>
      </c>
      <c r="G48" s="997">
        <v>100</v>
      </c>
      <c r="H48" s="997"/>
      <c r="I48" s="997">
        <v>100</v>
      </c>
      <c r="J48" s="997"/>
      <c r="K48" s="1041" t="s">
        <v>67</v>
      </c>
      <c r="L48" s="997" t="s">
        <v>74</v>
      </c>
    </row>
    <row r="49" spans="1:12" s="960" customFormat="1" ht="15" customHeight="1">
      <c r="A49" s="1001">
        <v>24</v>
      </c>
      <c r="B49" s="962" t="s">
        <v>979</v>
      </c>
      <c r="C49" s="1048" t="s">
        <v>973</v>
      </c>
      <c r="D49" s="1045" t="s">
        <v>576</v>
      </c>
      <c r="E49" s="997" t="s">
        <v>915</v>
      </c>
      <c r="F49" s="997" t="s">
        <v>980</v>
      </c>
      <c r="G49" s="997">
        <v>85</v>
      </c>
      <c r="H49" s="997"/>
      <c r="I49" s="997">
        <v>85</v>
      </c>
      <c r="J49" s="997"/>
      <c r="K49" s="1041" t="s">
        <v>67</v>
      </c>
      <c r="L49" s="997" t="s">
        <v>74</v>
      </c>
    </row>
    <row r="50" spans="1:12" s="960" customFormat="1" ht="15" customHeight="1">
      <c r="A50" s="1007">
        <v>25</v>
      </c>
      <c r="B50" s="955" t="s">
        <v>981</v>
      </c>
      <c r="C50" s="1049" t="s">
        <v>184</v>
      </c>
      <c r="D50" s="999" t="s">
        <v>982</v>
      </c>
      <c r="E50" s="1000" t="s">
        <v>919</v>
      </c>
      <c r="F50" s="1000" t="s">
        <v>983</v>
      </c>
      <c r="G50" s="1000">
        <v>66</v>
      </c>
      <c r="H50" s="1000"/>
      <c r="I50" s="1000">
        <v>66</v>
      </c>
      <c r="J50" s="1000"/>
      <c r="K50" s="1050" t="s">
        <v>260</v>
      </c>
      <c r="L50" s="1000" t="s">
        <v>74</v>
      </c>
    </row>
    <row r="51" spans="1:12" s="960" customFormat="1" ht="15" customHeight="1">
      <c r="A51" s="1007">
        <v>26</v>
      </c>
      <c r="B51" s="955" t="s">
        <v>1041</v>
      </c>
      <c r="C51" s="1049" t="s">
        <v>669</v>
      </c>
      <c r="D51" s="999" t="s">
        <v>576</v>
      </c>
      <c r="E51" s="1000" t="s">
        <v>1042</v>
      </c>
      <c r="F51" s="1000" t="s">
        <v>1043</v>
      </c>
      <c r="G51" s="1000">
        <v>104</v>
      </c>
      <c r="H51" s="1000"/>
      <c r="I51" s="1000">
        <v>104</v>
      </c>
      <c r="J51" s="1000"/>
      <c r="K51" s="1050" t="s">
        <v>67</v>
      </c>
      <c r="L51" s="1000" t="s">
        <v>74</v>
      </c>
    </row>
    <row r="52" spans="1:12" s="960" customFormat="1" ht="15" customHeight="1">
      <c r="A52" s="1051">
        <v>27</v>
      </c>
      <c r="B52" s="962" t="s">
        <v>1107</v>
      </c>
      <c r="C52" s="1048" t="s">
        <v>266</v>
      </c>
      <c r="D52" s="1045" t="s">
        <v>129</v>
      </c>
      <c r="E52" s="997" t="s">
        <v>1093</v>
      </c>
      <c r="F52" s="997" t="s">
        <v>1095</v>
      </c>
      <c r="G52" s="997">
        <v>100</v>
      </c>
      <c r="H52" s="1000"/>
      <c r="I52" s="997">
        <v>100</v>
      </c>
      <c r="J52" s="997"/>
      <c r="K52" s="1041" t="s">
        <v>67</v>
      </c>
      <c r="L52" s="997" t="s">
        <v>74</v>
      </c>
    </row>
    <row r="53" spans="1:12" s="960" customFormat="1" ht="15" customHeight="1">
      <c r="A53" s="1051">
        <v>28</v>
      </c>
      <c r="B53" s="962" t="s">
        <v>1108</v>
      </c>
      <c r="C53" s="1048" t="s">
        <v>184</v>
      </c>
      <c r="D53" s="1045" t="s">
        <v>129</v>
      </c>
      <c r="E53" s="997" t="s">
        <v>1109</v>
      </c>
      <c r="F53" s="997" t="s">
        <v>1110</v>
      </c>
      <c r="G53" s="997">
        <v>108</v>
      </c>
      <c r="H53" s="1000"/>
      <c r="I53" s="997">
        <v>108</v>
      </c>
      <c r="J53" s="997"/>
      <c r="K53" s="1041" t="s">
        <v>67</v>
      </c>
      <c r="L53" s="997" t="s">
        <v>74</v>
      </c>
    </row>
    <row r="54" spans="1:12" s="960" customFormat="1" ht="15" customHeight="1">
      <c r="A54" s="1052">
        <v>29</v>
      </c>
      <c r="B54" s="962" t="s">
        <v>1111</v>
      </c>
      <c r="C54" s="1048" t="s">
        <v>1112</v>
      </c>
      <c r="D54" s="1045" t="s">
        <v>66</v>
      </c>
      <c r="E54" s="997" t="s">
        <v>1113</v>
      </c>
      <c r="F54" s="997" t="s">
        <v>1114</v>
      </c>
      <c r="G54" s="997">
        <v>102</v>
      </c>
      <c r="H54" s="997"/>
      <c r="I54" s="997">
        <v>102</v>
      </c>
      <c r="J54" s="997"/>
      <c r="K54" s="1041" t="s">
        <v>67</v>
      </c>
      <c r="L54" s="997" t="s">
        <v>74</v>
      </c>
    </row>
    <row r="55" spans="1:12" s="960" customFormat="1" ht="15.75">
      <c r="A55" s="1053">
        <v>30</v>
      </c>
      <c r="B55" s="1054" t="s">
        <v>178</v>
      </c>
      <c r="C55" s="1055" t="s">
        <v>1115</v>
      </c>
      <c r="D55" s="1045" t="s">
        <v>129</v>
      </c>
      <c r="E55" s="997" t="s">
        <v>1082</v>
      </c>
      <c r="F55" s="997" t="s">
        <v>1116</v>
      </c>
      <c r="G55" s="997">
        <v>263</v>
      </c>
      <c r="H55" s="997"/>
      <c r="I55" s="997">
        <v>263</v>
      </c>
      <c r="J55" s="997"/>
      <c r="K55" s="1041" t="s">
        <v>67</v>
      </c>
      <c r="L55" s="997" t="s">
        <v>74</v>
      </c>
    </row>
    <row r="56" spans="1:12" s="960" customFormat="1" ht="15.75">
      <c r="A56" s="1056"/>
      <c r="B56" s="1054"/>
      <c r="C56" s="1055"/>
      <c r="D56" s="1045" t="s">
        <v>129</v>
      </c>
      <c r="E56" s="997" t="s">
        <v>1117</v>
      </c>
      <c r="F56" s="997" t="s">
        <v>1118</v>
      </c>
      <c r="G56" s="997">
        <v>20</v>
      </c>
      <c r="H56" s="997"/>
      <c r="I56" s="997">
        <v>20</v>
      </c>
      <c r="J56" s="997"/>
      <c r="K56" s="1041" t="s">
        <v>67</v>
      </c>
      <c r="L56" s="997" t="s">
        <v>74</v>
      </c>
    </row>
    <row r="57" spans="1:12" s="960" customFormat="1" ht="15.75">
      <c r="A57" s="1052">
        <v>31</v>
      </c>
      <c r="B57" s="962" t="s">
        <v>1119</v>
      </c>
      <c r="C57" s="1048" t="s">
        <v>671</v>
      </c>
      <c r="D57" s="1045" t="s">
        <v>862</v>
      </c>
      <c r="E57" s="997" t="s">
        <v>1120</v>
      </c>
      <c r="F57" s="997" t="s">
        <v>1121</v>
      </c>
      <c r="G57" s="997">
        <v>124</v>
      </c>
      <c r="H57" s="997"/>
      <c r="I57" s="997">
        <v>124</v>
      </c>
      <c r="J57" s="997"/>
      <c r="K57" s="1041" t="s">
        <v>298</v>
      </c>
      <c r="L57" s="997" t="s">
        <v>74</v>
      </c>
    </row>
    <row r="58" spans="1:12" s="960" customFormat="1" ht="16.5" thickBot="1">
      <c r="A58" s="1051">
        <v>32</v>
      </c>
      <c r="B58" s="955" t="s">
        <v>1122</v>
      </c>
      <c r="C58" s="1049" t="s">
        <v>1115</v>
      </c>
      <c r="D58" s="999" t="s">
        <v>129</v>
      </c>
      <c r="E58" s="1000" t="s">
        <v>1120</v>
      </c>
      <c r="F58" s="1000" t="s">
        <v>1123</v>
      </c>
      <c r="G58" s="1000">
        <v>50</v>
      </c>
      <c r="H58" s="1000"/>
      <c r="I58" s="1000">
        <v>50</v>
      </c>
      <c r="J58" s="1000"/>
      <c r="K58" s="1050" t="s">
        <v>67</v>
      </c>
      <c r="L58" s="1000" t="s">
        <v>74</v>
      </c>
    </row>
    <row r="59" spans="1:12" s="214" customFormat="1" ht="15.75" customHeight="1" thickBot="1">
      <c r="A59" s="881" t="s">
        <v>16</v>
      </c>
      <c r="B59" s="882"/>
      <c r="C59" s="882"/>
      <c r="D59" s="882"/>
      <c r="E59" s="882"/>
      <c r="F59" s="883"/>
      <c r="G59" s="2">
        <f>SUM(G9:G58)</f>
        <v>9973</v>
      </c>
      <c r="H59" s="387"/>
      <c r="I59" s="2">
        <f>SUM(I9:I58)</f>
        <v>9973</v>
      </c>
      <c r="J59" s="2"/>
      <c r="K59" s="4" t="s">
        <v>13</v>
      </c>
      <c r="L59" s="91" t="s">
        <v>13</v>
      </c>
    </row>
    <row r="60" spans="1:11" ht="15.75">
      <c r="A60" s="9"/>
      <c r="B60" s="9"/>
      <c r="C60" s="9"/>
      <c r="D60" s="9"/>
      <c r="E60" s="9"/>
      <c r="F60" s="9"/>
      <c r="G60" s="10"/>
      <c r="H60" s="10"/>
      <c r="I60" s="9"/>
      <c r="J60" s="10"/>
      <c r="K60" s="9"/>
    </row>
    <row r="61" spans="1:11" ht="15.75">
      <c r="A61" s="842" t="s">
        <v>18</v>
      </c>
      <c r="B61" s="842"/>
      <c r="C61" s="842"/>
      <c r="D61" s="842"/>
      <c r="E61" s="842"/>
      <c r="F61" s="842"/>
      <c r="G61" s="9"/>
      <c r="H61" s="9"/>
      <c r="I61" s="9"/>
      <c r="J61" s="9"/>
      <c r="K61" s="9"/>
    </row>
    <row r="62" spans="1:11" ht="16.5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6.5" thickBot="1">
      <c r="A63" s="853" t="s">
        <v>1</v>
      </c>
      <c r="B63" s="853" t="s">
        <v>3</v>
      </c>
      <c r="C63" s="849" t="s">
        <v>19</v>
      </c>
      <c r="D63" s="850"/>
      <c r="E63" s="850"/>
      <c r="F63" s="851"/>
      <c r="G63" s="9"/>
      <c r="H63" s="9"/>
      <c r="I63" s="9"/>
      <c r="J63" s="9"/>
      <c r="K63" s="9"/>
    </row>
    <row r="64" spans="1:11" ht="16.5" thickBot="1">
      <c r="A64" s="854"/>
      <c r="B64" s="854"/>
      <c r="C64" s="858" t="s">
        <v>20</v>
      </c>
      <c r="D64" s="849" t="s">
        <v>21</v>
      </c>
      <c r="E64" s="850"/>
      <c r="F64" s="851"/>
      <c r="G64" s="9"/>
      <c r="H64" s="9"/>
      <c r="I64" s="9"/>
      <c r="J64" s="9"/>
      <c r="K64" s="9"/>
    </row>
    <row r="65" spans="1:11" ht="16.5" thickBot="1">
      <c r="A65" s="855"/>
      <c r="B65" s="855"/>
      <c r="C65" s="867"/>
      <c r="D65" s="11" t="s">
        <v>22</v>
      </c>
      <c r="E65" s="329" t="s">
        <v>11</v>
      </c>
      <c r="F65" s="11" t="s">
        <v>23</v>
      </c>
      <c r="G65" s="9"/>
      <c r="H65" s="9"/>
      <c r="I65" s="9"/>
      <c r="J65" s="9"/>
      <c r="K65" s="9"/>
    </row>
    <row r="66" spans="1:11" ht="15.75">
      <c r="A66" s="49">
        <v>1</v>
      </c>
      <c r="B66" s="48" t="s">
        <v>190</v>
      </c>
      <c r="C66" s="115">
        <f>1307+G50+G45</f>
        <v>1605</v>
      </c>
      <c r="D66" s="217"/>
      <c r="E66" s="115">
        <f>1307+I50+I45</f>
        <v>1605</v>
      </c>
      <c r="F66" s="115"/>
      <c r="G66" s="9"/>
      <c r="H66" s="9"/>
      <c r="I66" s="9"/>
      <c r="J66" s="9"/>
      <c r="K66" s="9"/>
    </row>
    <row r="67" spans="1:11" s="137" customFormat="1" ht="16.5" thickBot="1">
      <c r="A67" s="17">
        <v>2</v>
      </c>
      <c r="B67" s="48" t="s">
        <v>185</v>
      </c>
      <c r="C67" s="216">
        <v>52</v>
      </c>
      <c r="D67" s="218"/>
      <c r="E67" s="216">
        <v>52</v>
      </c>
      <c r="F67" s="216"/>
      <c r="G67" s="9"/>
      <c r="H67" s="9"/>
      <c r="I67" s="9"/>
      <c r="J67" s="9"/>
      <c r="K67" s="9"/>
    </row>
    <row r="68" spans="1:11" ht="16.5" thickBot="1">
      <c r="A68" s="856" t="s">
        <v>39</v>
      </c>
      <c r="B68" s="884"/>
      <c r="C68" s="149">
        <f>SUM(C66:C67)</f>
        <v>1657</v>
      </c>
      <c r="D68" s="11"/>
      <c r="E68" s="19">
        <f>SUM(E66:E67)</f>
        <v>1657</v>
      </c>
      <c r="F68" s="19"/>
      <c r="G68" s="9"/>
      <c r="H68" s="9"/>
      <c r="I68" s="9"/>
      <c r="J68" s="9"/>
      <c r="K68" s="9"/>
    </row>
    <row r="69" spans="1:11" ht="15.75">
      <c r="A69" s="50">
        <v>1</v>
      </c>
      <c r="B69" s="27" t="s">
        <v>83</v>
      </c>
      <c r="C69" s="128">
        <f>142+G47+G40</f>
        <v>249</v>
      </c>
      <c r="D69" s="124"/>
      <c r="E69" s="124">
        <f>142+I47+I40</f>
        <v>249</v>
      </c>
      <c r="F69" s="127"/>
      <c r="G69" s="9"/>
      <c r="H69" s="9"/>
      <c r="I69" s="9"/>
      <c r="J69" s="9"/>
      <c r="K69" s="9"/>
    </row>
    <row r="70" spans="1:11" s="595" customFormat="1" ht="16.5" thickBot="1">
      <c r="A70" s="152">
        <v>2</v>
      </c>
      <c r="B70" s="133" t="s">
        <v>862</v>
      </c>
      <c r="C70" s="790">
        <f>G57</f>
        <v>124</v>
      </c>
      <c r="D70" s="791"/>
      <c r="E70" s="791">
        <f>I57</f>
        <v>124</v>
      </c>
      <c r="F70" s="792"/>
      <c r="G70" s="9"/>
      <c r="H70" s="9"/>
      <c r="I70" s="9"/>
      <c r="J70" s="9"/>
      <c r="K70" s="9"/>
    </row>
    <row r="71" spans="1:11" ht="16.5" thickBot="1">
      <c r="A71" s="849" t="s">
        <v>36</v>
      </c>
      <c r="B71" s="851"/>
      <c r="C71" s="80">
        <f>SUM(C69:C70)</f>
        <v>373</v>
      </c>
      <c r="D71" s="81"/>
      <c r="E71" s="81">
        <f>SUM(E69:E70)</f>
        <v>373</v>
      </c>
      <c r="F71" s="793"/>
      <c r="G71" s="9"/>
      <c r="H71" s="9"/>
      <c r="I71" s="9"/>
      <c r="J71" s="9"/>
      <c r="K71" s="9"/>
    </row>
    <row r="72" spans="1:11" s="137" customFormat="1" ht="15.75">
      <c r="A72" s="116">
        <v>1</v>
      </c>
      <c r="B72" s="298" t="s">
        <v>117</v>
      </c>
      <c r="C72" s="393">
        <v>3828</v>
      </c>
      <c r="D72" s="253"/>
      <c r="E72" s="397">
        <v>3828</v>
      </c>
      <c r="F72" s="13"/>
      <c r="G72" s="9"/>
      <c r="H72" s="9"/>
      <c r="I72" s="9"/>
      <c r="J72" s="9"/>
      <c r="K72" s="9"/>
    </row>
    <row r="73" spans="1:11" ht="15.75">
      <c r="A73" s="220">
        <v>2</v>
      </c>
      <c r="B73" s="389" t="s">
        <v>66</v>
      </c>
      <c r="C73" s="394">
        <f>1469+G54</f>
        <v>1571</v>
      </c>
      <c r="D73" s="391"/>
      <c r="E73" s="350">
        <f>1469+I54</f>
        <v>1571</v>
      </c>
      <c r="F73" s="15"/>
      <c r="G73" s="9"/>
      <c r="H73" s="9"/>
      <c r="I73" s="9"/>
      <c r="J73" s="9"/>
      <c r="K73" s="9"/>
    </row>
    <row r="74" spans="1:11" s="137" customFormat="1" ht="15.75">
      <c r="A74" s="219">
        <v>3</v>
      </c>
      <c r="B74" s="390" t="s">
        <v>129</v>
      </c>
      <c r="C74" s="395">
        <f>1302+G43+G52+G53+G55+G56+G58</f>
        <v>1885</v>
      </c>
      <c r="D74" s="392"/>
      <c r="E74" s="350">
        <f>1302+I58+I56+I55+I53+I52+I43</f>
        <v>1885</v>
      </c>
      <c r="F74" s="15"/>
      <c r="G74" s="9"/>
      <c r="H74" s="9"/>
      <c r="I74" s="9"/>
      <c r="J74" s="9"/>
      <c r="K74" s="9"/>
    </row>
    <row r="75" spans="1:11" ht="16.5" thickBot="1">
      <c r="A75" s="210">
        <v>4</v>
      </c>
      <c r="B75" s="171" t="s">
        <v>93</v>
      </c>
      <c r="C75" s="396">
        <f>280+G46+G48+G49+G51</f>
        <v>659</v>
      </c>
      <c r="D75" s="114"/>
      <c r="E75" s="283">
        <f>280+I46+I48+I49+I51</f>
        <v>659</v>
      </c>
      <c r="F75" s="18"/>
      <c r="G75" s="9"/>
      <c r="H75" s="9"/>
      <c r="I75" s="9"/>
      <c r="J75" s="9"/>
      <c r="K75" s="9"/>
    </row>
    <row r="76" spans="1:11" ht="16.5" thickBot="1">
      <c r="A76" s="849" t="s">
        <v>50</v>
      </c>
      <c r="B76" s="877"/>
      <c r="C76" s="356">
        <f>SUM(C72:C75)</f>
        <v>7943</v>
      </c>
      <c r="D76" s="356"/>
      <c r="E76" s="356">
        <f>SUM(E72:E75)</f>
        <v>7943</v>
      </c>
      <c r="F76" s="356"/>
      <c r="G76" s="9"/>
      <c r="H76" s="9"/>
      <c r="I76" s="9"/>
      <c r="J76" s="9"/>
      <c r="K76" s="9"/>
    </row>
    <row r="77" spans="1:11" ht="16.5" thickBot="1">
      <c r="A77" s="849" t="s">
        <v>31</v>
      </c>
      <c r="B77" s="850"/>
      <c r="C77" s="2">
        <f>C68+C71+C76</f>
        <v>9973</v>
      </c>
      <c r="D77" s="2"/>
      <c r="E77" s="2">
        <f>E68+E71+E76</f>
        <v>9973</v>
      </c>
      <c r="F77" s="2"/>
      <c r="G77" s="9"/>
      <c r="H77" s="9"/>
      <c r="I77" s="9"/>
      <c r="J77" s="9"/>
      <c r="K77" s="9"/>
    </row>
    <row r="78" spans="1:11" ht="15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</row>
    <row r="79" spans="1:11" ht="15.75">
      <c r="A79" s="852" t="s">
        <v>26</v>
      </c>
      <c r="B79" s="852"/>
      <c r="C79" s="852"/>
      <c r="D79" s="852"/>
      <c r="E79" s="9"/>
      <c r="F79" s="24"/>
      <c r="G79" s="24"/>
      <c r="H79" s="25"/>
      <c r="I79" s="25"/>
      <c r="J79" s="25"/>
      <c r="K79" s="25"/>
    </row>
    <row r="80" spans="1:11" ht="16.5" thickBot="1">
      <c r="A80" s="9"/>
      <c r="B80" s="9"/>
      <c r="C80" s="9"/>
      <c r="D80" s="9"/>
      <c r="E80" s="9"/>
      <c r="F80" s="24"/>
      <c r="G80" s="24"/>
      <c r="H80" s="26"/>
      <c r="I80" s="25"/>
      <c r="J80" s="25"/>
      <c r="K80" s="25"/>
    </row>
    <row r="81" spans="1:11" ht="15.75">
      <c r="A81" s="853" t="s">
        <v>1</v>
      </c>
      <c r="B81" s="858" t="s">
        <v>27</v>
      </c>
      <c r="C81" s="868" t="s">
        <v>28</v>
      </c>
      <c r="D81" s="858" t="s">
        <v>29</v>
      </c>
      <c r="E81" s="9"/>
      <c r="F81" s="24"/>
      <c r="G81" s="24"/>
      <c r="H81" s="26"/>
      <c r="I81" s="40"/>
      <c r="J81" s="40"/>
      <c r="K81" s="40"/>
    </row>
    <row r="82" spans="1:11" ht="16.5" thickBot="1">
      <c r="A82" s="855"/>
      <c r="B82" s="867"/>
      <c r="C82" s="869"/>
      <c r="D82" s="867"/>
      <c r="E82" s="9"/>
      <c r="F82" s="1"/>
      <c r="G82" s="27"/>
      <c r="H82" s="1"/>
      <c r="I82" s="1"/>
      <c r="J82" s="1"/>
      <c r="K82" s="1"/>
    </row>
    <row r="83" spans="1:11" s="137" customFormat="1" ht="15.75">
      <c r="A83" s="476">
        <v>1</v>
      </c>
      <c r="B83" s="169" t="s">
        <v>366</v>
      </c>
      <c r="C83" s="658">
        <v>2936</v>
      </c>
      <c r="D83" s="388">
        <f>C83*100/C90</f>
        <v>29.439486613857415</v>
      </c>
      <c r="E83" s="9"/>
      <c r="F83" s="1"/>
      <c r="G83" s="27"/>
      <c r="H83" s="1"/>
      <c r="I83" s="1"/>
      <c r="J83" s="1"/>
      <c r="K83" s="1"/>
    </row>
    <row r="84" spans="1:11" s="137" customFormat="1" ht="15.75">
      <c r="A84" s="269">
        <v>2</v>
      </c>
      <c r="B84" s="170" t="s">
        <v>264</v>
      </c>
      <c r="C84" s="284">
        <v>2471</v>
      </c>
      <c r="D84" s="172">
        <f>C84/C90*100</f>
        <v>24.776897623583675</v>
      </c>
      <c r="E84" s="9"/>
      <c r="F84" s="1"/>
      <c r="G84" s="27"/>
      <c r="H84" s="1"/>
      <c r="I84" s="1"/>
      <c r="J84" s="1"/>
      <c r="K84" s="1"/>
    </row>
    <row r="85" spans="1:11" s="137" customFormat="1" ht="15.75">
      <c r="A85" s="269">
        <v>3</v>
      </c>
      <c r="B85" s="170" t="s">
        <v>67</v>
      </c>
      <c r="C85" s="284">
        <f>1764+I46+I47+I48+I49+G51+G43+G52+G54+G53+G55+G56+G58</f>
        <v>2903</v>
      </c>
      <c r="D85" s="172">
        <f>C85/C90*100</f>
        <v>29.10859320164444</v>
      </c>
      <c r="E85" s="9"/>
      <c r="F85" s="1"/>
      <c r="G85" s="27"/>
      <c r="H85" s="1"/>
      <c r="I85" s="1"/>
      <c r="J85" s="1"/>
      <c r="K85" s="1"/>
    </row>
    <row r="86" spans="1:11" s="137" customFormat="1" ht="15.75">
      <c r="A86" s="282">
        <v>4</v>
      </c>
      <c r="B86" s="170" t="s">
        <v>176</v>
      </c>
      <c r="C86" s="284">
        <f>1035+G45</f>
        <v>1267</v>
      </c>
      <c r="D86" s="172">
        <f>C86/C90*100</f>
        <v>12.704301614358767</v>
      </c>
      <c r="E86" s="9"/>
      <c r="F86" s="1"/>
      <c r="G86" s="27"/>
      <c r="H86" s="1"/>
      <c r="I86" s="1"/>
      <c r="J86" s="1"/>
      <c r="K86" s="1"/>
    </row>
    <row r="87" spans="1:11" s="137" customFormat="1" ht="15.75">
      <c r="A87" s="472">
        <v>5</v>
      </c>
      <c r="B87" s="473" t="s">
        <v>92</v>
      </c>
      <c r="C87" s="474">
        <f>142+G40</f>
        <v>174</v>
      </c>
      <c r="D87" s="475">
        <f>C87/C90*100</f>
        <v>1.744710718941141</v>
      </c>
      <c r="E87" s="9"/>
      <c r="F87" s="1"/>
      <c r="G87" s="27"/>
      <c r="H87" s="1"/>
      <c r="I87" s="1"/>
      <c r="J87" s="1"/>
      <c r="K87" s="1"/>
    </row>
    <row r="88" spans="1:11" s="595" customFormat="1" ht="15.75">
      <c r="A88" s="472">
        <v>6</v>
      </c>
      <c r="B88" s="473" t="s">
        <v>298</v>
      </c>
      <c r="C88" s="474">
        <v>124</v>
      </c>
      <c r="D88" s="475">
        <f>C88/C90*100</f>
        <v>1.243357064072997</v>
      </c>
      <c r="E88" s="9"/>
      <c r="F88" s="1"/>
      <c r="G88" s="27"/>
      <c r="H88" s="1"/>
      <c r="I88" s="1"/>
      <c r="J88" s="1"/>
      <c r="K88" s="1"/>
    </row>
    <row r="89" spans="1:11" ht="16.5" thickBot="1">
      <c r="A89" s="283">
        <v>7</v>
      </c>
      <c r="B89" s="171" t="s">
        <v>260</v>
      </c>
      <c r="C89" s="274">
        <f>32+I50</f>
        <v>98</v>
      </c>
      <c r="D89" s="173">
        <f>C89/C90*100</f>
        <v>0.9826531635415623</v>
      </c>
      <c r="E89" s="9"/>
      <c r="F89" s="1"/>
      <c r="G89" s="27"/>
      <c r="H89" s="1"/>
      <c r="I89" s="1"/>
      <c r="J89" s="1"/>
      <c r="K89" s="1"/>
    </row>
    <row r="90" spans="1:11" ht="16.5" thickBot="1">
      <c r="A90" s="849" t="s">
        <v>30</v>
      </c>
      <c r="B90" s="879"/>
      <c r="C90" s="21">
        <f>SUM(C83:C89)</f>
        <v>9973</v>
      </c>
      <c r="D90" s="35">
        <v>100</v>
      </c>
      <c r="E90" s="9"/>
      <c r="F90" s="1"/>
      <c r="G90" s="27"/>
      <c r="H90" s="1"/>
      <c r="I90" s="1"/>
      <c r="J90" s="1"/>
      <c r="K90" s="1"/>
    </row>
    <row r="91" spans="1:11" ht="15.75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.75">
      <c r="A92" s="29"/>
      <c r="E92" s="9"/>
      <c r="F92" s="9"/>
      <c r="G92" s="9"/>
      <c r="H92" s="9"/>
      <c r="I92" s="9"/>
      <c r="J92" s="9"/>
      <c r="K92" s="9"/>
    </row>
    <row r="93" spans="1:11" ht="15.75">
      <c r="A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6" spans="1:5" ht="15.75">
      <c r="A96" s="30"/>
      <c r="B96" s="24"/>
      <c r="C96" s="26"/>
      <c r="D96" s="26"/>
      <c r="E96" s="26"/>
    </row>
    <row r="97" spans="1:5" ht="15.75">
      <c r="A97" s="30"/>
      <c r="B97" s="24"/>
      <c r="C97" s="26"/>
      <c r="D97" s="26"/>
      <c r="E97" s="26"/>
    </row>
    <row r="98" spans="1:5" ht="15.75">
      <c r="A98" s="30"/>
      <c r="B98" s="1"/>
      <c r="C98" s="27"/>
      <c r="D98" s="31"/>
      <c r="E98" s="32"/>
    </row>
    <row r="99" spans="1:5" ht="15.75">
      <c r="A99" s="30"/>
      <c r="B99" s="1"/>
      <c r="C99" s="27"/>
      <c r="D99" s="31"/>
      <c r="E99" s="32"/>
    </row>
    <row r="100" spans="1:5" ht="15.75">
      <c r="A100" s="30"/>
      <c r="B100" s="1"/>
      <c r="C100" s="27"/>
      <c r="D100" s="33"/>
      <c r="E100" s="32"/>
    </row>
    <row r="101" spans="1:5" ht="15.75">
      <c r="A101" s="30"/>
      <c r="B101" s="1"/>
      <c r="C101" s="34"/>
      <c r="D101" s="33"/>
      <c r="E101" s="32"/>
    </row>
  </sheetData>
  <sheetProtection/>
  <mergeCells count="68">
    <mergeCell ref="B55:B56"/>
    <mergeCell ref="C55:C56"/>
    <mergeCell ref="A55:A56"/>
    <mergeCell ref="A42:A43"/>
    <mergeCell ref="B42:B43"/>
    <mergeCell ref="C42:C43"/>
    <mergeCell ref="A44:A45"/>
    <mergeCell ref="B44:B45"/>
    <mergeCell ref="C44:C45"/>
    <mergeCell ref="D44:D45"/>
    <mergeCell ref="A39:A40"/>
    <mergeCell ref="B39:B40"/>
    <mergeCell ref="C39:C40"/>
    <mergeCell ref="D39:D40"/>
    <mergeCell ref="C22:C24"/>
    <mergeCell ref="A22:A24"/>
    <mergeCell ref="B22:B24"/>
    <mergeCell ref="A1:L1"/>
    <mergeCell ref="A3:L3"/>
    <mergeCell ref="L5:L7"/>
    <mergeCell ref="K5:K7"/>
    <mergeCell ref="C6:C7"/>
    <mergeCell ref="G5:G7"/>
    <mergeCell ref="H5:J5"/>
    <mergeCell ref="C9:C11"/>
    <mergeCell ref="D9:D11"/>
    <mergeCell ref="J6:J7"/>
    <mergeCell ref="H6:H7"/>
    <mergeCell ref="A8:L8"/>
    <mergeCell ref="A9:A11"/>
    <mergeCell ref="B9:B11"/>
    <mergeCell ref="A5:A7"/>
    <mergeCell ref="I6:I7"/>
    <mergeCell ref="A71:B71"/>
    <mergeCell ref="B6:B7"/>
    <mergeCell ref="B63:B65"/>
    <mergeCell ref="F5:F7"/>
    <mergeCell ref="B5:C5"/>
    <mergeCell ref="C63:F63"/>
    <mergeCell ref="A68:B68"/>
    <mergeCell ref="D22:D24"/>
    <mergeCell ref="A63:A65"/>
    <mergeCell ref="E5:E7"/>
    <mergeCell ref="C64:C65"/>
    <mergeCell ref="A61:F61"/>
    <mergeCell ref="D5:D7"/>
    <mergeCell ref="D64:F64"/>
    <mergeCell ref="A30:A34"/>
    <mergeCell ref="B30:B34"/>
    <mergeCell ref="C30:C34"/>
    <mergeCell ref="D30:D34"/>
    <mergeCell ref="A59:F59"/>
    <mergeCell ref="C18:C19"/>
    <mergeCell ref="D18:D19"/>
    <mergeCell ref="D12:D13"/>
    <mergeCell ref="A18:A19"/>
    <mergeCell ref="B18:B19"/>
    <mergeCell ref="A12:A17"/>
    <mergeCell ref="B12:B17"/>
    <mergeCell ref="C12:C17"/>
    <mergeCell ref="A90:B90"/>
    <mergeCell ref="A76:B76"/>
    <mergeCell ref="A79:D79"/>
    <mergeCell ref="A81:A82"/>
    <mergeCell ref="B81:B82"/>
    <mergeCell ref="D81:D82"/>
    <mergeCell ref="C81:C82"/>
    <mergeCell ref="A77:B77"/>
  </mergeCells>
  <printOptions/>
  <pageMargins left="0.14" right="0.196850393700787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4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view="pageBreakPreview" zoomScaleSheetLayoutView="100" zoomScalePageLayoutView="0" workbookViewId="0" topLeftCell="A13">
      <selection activeCell="B26" sqref="B26"/>
    </sheetView>
  </sheetViews>
  <sheetFormatPr defaultColWidth="9.140625" defaultRowHeight="15"/>
  <cols>
    <col min="1" max="1" width="4.00390625" style="137" customWidth="1"/>
    <col min="2" max="2" width="28.140625" style="137" customWidth="1"/>
    <col min="3" max="3" width="16.57421875" style="137" customWidth="1"/>
    <col min="4" max="4" width="19.28125" style="137" customWidth="1"/>
    <col min="5" max="5" width="14.140625" style="137" customWidth="1"/>
    <col min="6" max="6" width="14.00390625" style="137" customWidth="1"/>
    <col min="7" max="7" width="11.8515625" style="137" customWidth="1"/>
    <col min="8" max="8" width="10.28125" style="137" customWidth="1"/>
    <col min="9" max="9" width="11.28125" style="137" customWidth="1"/>
    <col min="10" max="10" width="10.140625" style="137" customWidth="1"/>
    <col min="11" max="11" width="17.8515625" style="137" customWidth="1"/>
    <col min="12" max="12" width="25.00390625" style="137" customWidth="1"/>
    <col min="13" max="16384" width="9.140625" style="137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5.2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1145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2" ht="16.5" thickBot="1">
      <c r="A4" s="887"/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319"/>
    </row>
    <row r="5" spans="1:12" ht="16.5" thickBot="1">
      <c r="A5" s="828" t="s">
        <v>1</v>
      </c>
      <c r="B5" s="813" t="s">
        <v>2</v>
      </c>
      <c r="C5" s="815"/>
      <c r="D5" s="810" t="s">
        <v>3</v>
      </c>
      <c r="E5" s="810" t="s">
        <v>922</v>
      </c>
      <c r="F5" s="810" t="s">
        <v>923</v>
      </c>
      <c r="G5" s="810" t="s">
        <v>6</v>
      </c>
      <c r="H5" s="816" t="s">
        <v>7</v>
      </c>
      <c r="I5" s="817"/>
      <c r="J5" s="818"/>
      <c r="K5" s="810" t="s">
        <v>42</v>
      </c>
      <c r="L5" s="888" t="s">
        <v>43</v>
      </c>
    </row>
    <row r="6" spans="1:12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89"/>
    </row>
    <row r="7" spans="1:12" ht="27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90"/>
    </row>
    <row r="8" spans="1:12" ht="15.75" customHeight="1">
      <c r="A8" s="891" t="s">
        <v>63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3"/>
    </row>
    <row r="9" spans="1:12" s="214" customFormat="1" ht="15.75" customHeight="1">
      <c r="A9" s="166">
        <v>1</v>
      </c>
      <c r="B9" s="191" t="s">
        <v>793</v>
      </c>
      <c r="C9" s="191" t="s">
        <v>794</v>
      </c>
      <c r="D9" s="129" t="s">
        <v>795</v>
      </c>
      <c r="E9" s="181" t="s">
        <v>707</v>
      </c>
      <c r="F9" s="166" t="s">
        <v>771</v>
      </c>
      <c r="G9" s="72">
        <v>80</v>
      </c>
      <c r="H9" s="204"/>
      <c r="I9" s="267"/>
      <c r="J9" s="204">
        <v>80</v>
      </c>
      <c r="K9" s="342" t="s">
        <v>67</v>
      </c>
      <c r="L9" s="266" t="s">
        <v>74</v>
      </c>
    </row>
    <row r="10" spans="1:12" ht="15.75" customHeight="1" thickBot="1">
      <c r="A10" s="101"/>
      <c r="B10" s="101"/>
      <c r="C10" s="101"/>
      <c r="D10" s="101"/>
      <c r="E10" s="72"/>
      <c r="F10" s="72"/>
      <c r="G10" s="72"/>
      <c r="H10" s="5"/>
      <c r="I10" s="5"/>
      <c r="J10" s="338"/>
      <c r="K10" s="130"/>
      <c r="L10" s="131"/>
    </row>
    <row r="11" spans="1:12" ht="15.75" customHeight="1" thickBot="1">
      <c r="A11" s="881" t="s">
        <v>52</v>
      </c>
      <c r="B11" s="882"/>
      <c r="C11" s="882"/>
      <c r="D11" s="882"/>
      <c r="E11" s="882"/>
      <c r="F11" s="883"/>
      <c r="G11" s="2"/>
      <c r="H11" s="3"/>
      <c r="I11" s="3"/>
      <c r="J11" s="4"/>
      <c r="K11" s="4" t="s">
        <v>13</v>
      </c>
      <c r="L11" s="11" t="s">
        <v>13</v>
      </c>
    </row>
    <row r="12" spans="1:11" s="30" customFormat="1" ht="15.75">
      <c r="A12" s="56"/>
      <c r="B12" s="56"/>
      <c r="C12" s="56"/>
      <c r="D12" s="56"/>
      <c r="E12" s="56"/>
      <c r="F12" s="56"/>
      <c r="G12" s="58"/>
      <c r="H12" s="60"/>
      <c r="I12" s="60"/>
      <c r="J12" s="42"/>
      <c r="K12" s="1"/>
    </row>
    <row r="13" spans="1:11" ht="15.75">
      <c r="A13" s="842" t="s">
        <v>18</v>
      </c>
      <c r="B13" s="842"/>
      <c r="C13" s="842"/>
      <c r="D13" s="842"/>
      <c r="E13" s="842"/>
      <c r="F13" s="842"/>
      <c r="G13" s="9"/>
      <c r="H13" s="9"/>
      <c r="I13" s="9"/>
      <c r="J13" s="9"/>
      <c r="K13" s="9"/>
    </row>
    <row r="14" spans="1:11" ht="16.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 thickBot="1">
      <c r="A15" s="853" t="s">
        <v>1</v>
      </c>
      <c r="B15" s="853" t="s">
        <v>3</v>
      </c>
      <c r="C15" s="849" t="s">
        <v>19</v>
      </c>
      <c r="D15" s="850"/>
      <c r="E15" s="850"/>
      <c r="F15" s="851"/>
      <c r="G15" s="9"/>
      <c r="H15" s="9"/>
      <c r="I15" s="9"/>
      <c r="J15" s="9"/>
      <c r="K15" s="9"/>
    </row>
    <row r="16" spans="1:11" ht="16.5" thickBot="1">
      <c r="A16" s="854"/>
      <c r="B16" s="854"/>
      <c r="C16" s="858" t="s">
        <v>20</v>
      </c>
      <c r="D16" s="849" t="s">
        <v>21</v>
      </c>
      <c r="E16" s="850"/>
      <c r="F16" s="851"/>
      <c r="G16" s="9"/>
      <c r="H16" s="9"/>
      <c r="I16" s="9"/>
      <c r="J16" s="9"/>
      <c r="K16" s="9"/>
    </row>
    <row r="17" spans="1:11" ht="16.5" thickBot="1">
      <c r="A17" s="855"/>
      <c r="B17" s="855"/>
      <c r="C17" s="867"/>
      <c r="D17" s="11" t="s">
        <v>22</v>
      </c>
      <c r="E17" s="176" t="s">
        <v>11</v>
      </c>
      <c r="F17" s="12" t="s">
        <v>23</v>
      </c>
      <c r="G17" s="9"/>
      <c r="H17" s="9"/>
      <c r="I17" s="9"/>
      <c r="J17" s="9"/>
      <c r="K17" s="9"/>
    </row>
    <row r="18" spans="1:11" ht="16.5" thickBot="1">
      <c r="A18" s="77"/>
      <c r="B18" s="178"/>
      <c r="C18" s="113"/>
      <c r="D18" s="1"/>
      <c r="E18" s="1"/>
      <c r="F18" s="177"/>
      <c r="G18" s="9"/>
      <c r="H18" s="9"/>
      <c r="I18" s="9"/>
      <c r="J18" s="9"/>
      <c r="K18" s="9"/>
    </row>
    <row r="19" spans="1:11" ht="16.5" thickBot="1">
      <c r="A19" s="849" t="s">
        <v>47</v>
      </c>
      <c r="B19" s="851"/>
      <c r="C19" s="19"/>
      <c r="D19" s="19"/>
      <c r="E19" s="19"/>
      <c r="F19" s="19"/>
      <c r="G19" s="9"/>
      <c r="H19" s="9"/>
      <c r="I19" s="9"/>
      <c r="J19" s="9"/>
      <c r="K19" s="9"/>
    </row>
    <row r="20" spans="1:11" ht="16.5" thickBot="1">
      <c r="A20" s="849" t="s">
        <v>44</v>
      </c>
      <c r="B20" s="851"/>
      <c r="C20" s="19"/>
      <c r="D20" s="19"/>
      <c r="E20" s="19"/>
      <c r="F20" s="19"/>
      <c r="G20" s="9"/>
      <c r="H20" s="9"/>
      <c r="I20" s="9"/>
      <c r="J20" s="9"/>
      <c r="K20" s="9"/>
    </row>
    <row r="21" spans="1:11" ht="16.5" thickBot="1">
      <c r="A21" s="145">
        <v>1</v>
      </c>
      <c r="B21" s="143" t="s">
        <v>129</v>
      </c>
      <c r="C21" s="45">
        <v>80</v>
      </c>
      <c r="D21" s="45"/>
      <c r="E21" s="45"/>
      <c r="F21" s="45">
        <v>80</v>
      </c>
      <c r="G21" s="9"/>
      <c r="H21" s="9"/>
      <c r="I21" s="9"/>
      <c r="J21" s="9"/>
      <c r="K21" s="9"/>
    </row>
    <row r="22" spans="1:11" ht="16.5" thickBot="1">
      <c r="A22" s="834" t="s">
        <v>37</v>
      </c>
      <c r="B22" s="870"/>
      <c r="C22" s="11">
        <v>80</v>
      </c>
      <c r="D22" s="11"/>
      <c r="E22" s="11"/>
      <c r="F22" s="11">
        <v>80</v>
      </c>
      <c r="G22" s="9"/>
      <c r="H22" s="9"/>
      <c r="I22" s="9"/>
      <c r="J22" s="9"/>
      <c r="K22" s="9"/>
    </row>
    <row r="23" spans="1:11" ht="16.5" thickBot="1">
      <c r="A23" s="849" t="s">
        <v>31</v>
      </c>
      <c r="B23" s="850"/>
      <c r="C23" s="51">
        <v>80</v>
      </c>
      <c r="D23" s="51"/>
      <c r="E23" s="51"/>
      <c r="F23" s="20">
        <v>80</v>
      </c>
      <c r="G23" s="9"/>
      <c r="H23" s="9"/>
      <c r="I23" s="9"/>
      <c r="J23" s="9"/>
      <c r="K23" s="9"/>
    </row>
    <row r="24" spans="1:11" ht="15.75">
      <c r="A24" s="65"/>
      <c r="B24" s="65"/>
      <c r="C24" s="60"/>
      <c r="D24" s="60"/>
      <c r="E24" s="60"/>
      <c r="F24" s="60"/>
      <c r="G24" s="9"/>
      <c r="H24" s="9"/>
      <c r="I24" s="9"/>
      <c r="J24" s="9"/>
      <c r="K24" s="9"/>
    </row>
    <row r="25" spans="1:11" ht="15.75">
      <c r="A25" s="852" t="s">
        <v>26</v>
      </c>
      <c r="B25" s="852"/>
      <c r="C25" s="852"/>
      <c r="D25" s="852"/>
      <c r="E25" s="9"/>
      <c r="F25" s="24"/>
      <c r="G25" s="24"/>
      <c r="H25" s="25"/>
      <c r="I25" s="25"/>
      <c r="J25" s="25"/>
      <c r="K25" s="25"/>
    </row>
    <row r="26" spans="1:11" ht="16.5" thickBot="1">
      <c r="A26" s="9"/>
      <c r="B26" s="9"/>
      <c r="C26" s="9"/>
      <c r="D26" s="9"/>
      <c r="E26" s="9"/>
      <c r="F26" s="24"/>
      <c r="G26" s="24"/>
      <c r="H26" s="26"/>
      <c r="I26" s="25"/>
      <c r="J26" s="25"/>
      <c r="K26" s="25"/>
    </row>
    <row r="27" spans="1:11" ht="15.75">
      <c r="A27" s="853" t="s">
        <v>1</v>
      </c>
      <c r="B27" s="858" t="s">
        <v>27</v>
      </c>
      <c r="C27" s="868" t="s">
        <v>28</v>
      </c>
      <c r="D27" s="858" t="s">
        <v>29</v>
      </c>
      <c r="E27" s="9"/>
      <c r="F27" s="24"/>
      <c r="G27" s="24"/>
      <c r="H27" s="26"/>
      <c r="I27" s="60"/>
      <c r="J27" s="60"/>
      <c r="K27" s="60"/>
    </row>
    <row r="28" spans="1:11" ht="16.5" thickBot="1">
      <c r="A28" s="855"/>
      <c r="B28" s="867"/>
      <c r="C28" s="869"/>
      <c r="D28" s="867"/>
      <c r="E28" s="9"/>
      <c r="F28" s="1"/>
      <c r="G28" s="27"/>
      <c r="H28" s="1"/>
      <c r="I28" s="1"/>
      <c r="J28" s="1"/>
      <c r="K28" s="1"/>
    </row>
    <row r="29" spans="1:11" ht="16.5" thickBot="1">
      <c r="A29" s="61">
        <v>1</v>
      </c>
      <c r="B29" s="112" t="s">
        <v>67</v>
      </c>
      <c r="C29" s="117">
        <v>80</v>
      </c>
      <c r="D29" s="70">
        <v>100</v>
      </c>
      <c r="E29" s="9"/>
      <c r="F29" s="1"/>
      <c r="G29" s="27"/>
      <c r="H29" s="1"/>
      <c r="I29" s="1"/>
      <c r="J29" s="1"/>
      <c r="K29" s="1"/>
    </row>
    <row r="30" spans="1:11" ht="16.5" thickBot="1">
      <c r="A30" s="849" t="s">
        <v>30</v>
      </c>
      <c r="B30" s="879"/>
      <c r="C30" s="19">
        <v>80</v>
      </c>
      <c r="D30" s="35">
        <v>100</v>
      </c>
      <c r="E30" s="9"/>
      <c r="F30" s="1"/>
      <c r="G30" s="27"/>
      <c r="H30" s="1"/>
      <c r="I30" s="1"/>
      <c r="J30" s="1"/>
      <c r="K30" s="1"/>
    </row>
    <row r="31" spans="1:11" ht="15.75">
      <c r="A31" s="2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2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6" spans="1:5" ht="15.75">
      <c r="A36" s="30"/>
      <c r="B36" s="24"/>
      <c r="C36" s="26"/>
      <c r="D36" s="26"/>
      <c r="E36" s="26"/>
    </row>
    <row r="37" spans="1:5" ht="15.75">
      <c r="A37" s="30"/>
      <c r="B37" s="24"/>
      <c r="C37" s="26"/>
      <c r="D37" s="26"/>
      <c r="E37" s="26"/>
    </row>
    <row r="38" spans="1:5" ht="15.75">
      <c r="A38" s="30"/>
      <c r="B38" s="1"/>
      <c r="C38" s="27"/>
      <c r="D38" s="31"/>
      <c r="E38" s="32"/>
    </row>
    <row r="39" spans="1:5" ht="15.75">
      <c r="A39" s="30"/>
      <c r="B39" s="1"/>
      <c r="C39" s="27"/>
      <c r="D39" s="31"/>
      <c r="E39" s="32"/>
    </row>
    <row r="40" spans="1:5" ht="15.75">
      <c r="A40" s="30"/>
      <c r="B40" s="1"/>
      <c r="C40" s="27"/>
      <c r="D40" s="33"/>
      <c r="E40" s="32"/>
    </row>
    <row r="41" spans="1:5" ht="15.75">
      <c r="A41" s="30"/>
      <c r="B41" s="1"/>
      <c r="C41" s="34"/>
      <c r="D41" s="33"/>
      <c r="E41" s="32"/>
    </row>
  </sheetData>
  <sheetProtection/>
  <mergeCells count="35">
    <mergeCell ref="A30:B30"/>
    <mergeCell ref="A19:B19"/>
    <mergeCell ref="A20:B20"/>
    <mergeCell ref="A22:B22"/>
    <mergeCell ref="A25:D25"/>
    <mergeCell ref="A27:A28"/>
    <mergeCell ref="B27:B28"/>
    <mergeCell ref="C27:C28"/>
    <mergeCell ref="D27:D28"/>
    <mergeCell ref="A23:B23"/>
    <mergeCell ref="A8:L8"/>
    <mergeCell ref="A11:F11"/>
    <mergeCell ref="A13:F13"/>
    <mergeCell ref="A15:A17"/>
    <mergeCell ref="B15:B17"/>
    <mergeCell ref="C15:F15"/>
    <mergeCell ref="C16:C17"/>
    <mergeCell ref="D16:F16"/>
    <mergeCell ref="K5:K7"/>
    <mergeCell ref="L5:L7"/>
    <mergeCell ref="B6:B7"/>
    <mergeCell ref="C6:C7"/>
    <mergeCell ref="H6:H7"/>
    <mergeCell ref="I6:I7"/>
    <mergeCell ref="J6:J7"/>
    <mergeCell ref="A1:L1"/>
    <mergeCell ref="A3:L3"/>
    <mergeCell ref="A4:K4"/>
    <mergeCell ref="A5:A7"/>
    <mergeCell ref="B5:C5"/>
    <mergeCell ref="D5:D7"/>
    <mergeCell ref="E5:E7"/>
    <mergeCell ref="F5:F7"/>
    <mergeCell ref="G5:G7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146"/>
  <sheetViews>
    <sheetView view="pageBreakPreview" zoomScaleNormal="75" zoomScaleSheetLayoutView="100" zoomScalePageLayoutView="0" workbookViewId="0" topLeftCell="A112">
      <selection activeCell="A115" sqref="A115:F115"/>
    </sheetView>
  </sheetViews>
  <sheetFormatPr defaultColWidth="9.140625" defaultRowHeight="15"/>
  <cols>
    <col min="1" max="1" width="4.00390625" style="0" customWidth="1"/>
    <col min="2" max="2" width="39.140625" style="0" customWidth="1"/>
    <col min="3" max="3" width="18.7109375" style="0" customWidth="1"/>
    <col min="4" max="4" width="18.8515625" style="0" customWidth="1"/>
    <col min="5" max="5" width="15.7109375" style="0" customWidth="1"/>
    <col min="6" max="6" width="14.57421875" style="0" customWidth="1"/>
    <col min="7" max="7" width="10.7109375" style="0" customWidth="1"/>
    <col min="8" max="8" width="9.421875" style="0" customWidth="1"/>
    <col min="9" max="9" width="10.00390625" style="0" customWidth="1"/>
    <col min="10" max="10" width="8.421875" style="0" customWidth="1"/>
    <col min="11" max="11" width="18.00390625" style="0" customWidth="1"/>
    <col min="12" max="12" width="23.7109375" style="0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6.5" customHeight="1">
      <c r="A3" s="844" t="s">
        <v>1127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2" ht="14.25" customHeight="1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54"/>
    </row>
    <row r="5" spans="1:12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5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20.25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s="137" customFormat="1" ht="15.75">
      <c r="A8" s="808">
        <v>1</v>
      </c>
      <c r="B8" s="806" t="s">
        <v>70</v>
      </c>
      <c r="C8" s="806" t="s">
        <v>71</v>
      </c>
      <c r="D8" s="806" t="s">
        <v>72</v>
      </c>
      <c r="E8" s="166" t="s">
        <v>73</v>
      </c>
      <c r="F8" s="181" t="s">
        <v>212</v>
      </c>
      <c r="G8" s="166">
        <v>156</v>
      </c>
      <c r="H8" s="166"/>
      <c r="I8" s="166"/>
      <c r="J8" s="166">
        <v>156</v>
      </c>
      <c r="K8" s="190" t="s">
        <v>67</v>
      </c>
      <c r="L8" s="166" t="s">
        <v>78</v>
      </c>
    </row>
    <row r="9" spans="1:12" s="137" customFormat="1" ht="15.75">
      <c r="A9" s="809"/>
      <c r="B9" s="807"/>
      <c r="C9" s="807"/>
      <c r="D9" s="807"/>
      <c r="E9" s="166" t="s">
        <v>73</v>
      </c>
      <c r="F9" s="181" t="s">
        <v>212</v>
      </c>
      <c r="G9" s="166">
        <v>6</v>
      </c>
      <c r="H9" s="166"/>
      <c r="I9" s="166"/>
      <c r="J9" s="166">
        <v>6</v>
      </c>
      <c r="K9" s="190" t="s">
        <v>67</v>
      </c>
      <c r="L9" s="166" t="s">
        <v>98</v>
      </c>
    </row>
    <row r="10" spans="1:12" s="137" customFormat="1" ht="15.75">
      <c r="A10" s="808">
        <v>2</v>
      </c>
      <c r="B10" s="806" t="s">
        <v>75</v>
      </c>
      <c r="C10" s="806" t="s">
        <v>223</v>
      </c>
      <c r="D10" s="129" t="s">
        <v>66</v>
      </c>
      <c r="E10" s="166" t="s">
        <v>77</v>
      </c>
      <c r="F10" s="181" t="s">
        <v>225</v>
      </c>
      <c r="G10" s="166">
        <v>29</v>
      </c>
      <c r="H10" s="166"/>
      <c r="I10" s="166"/>
      <c r="J10" s="166">
        <v>29</v>
      </c>
      <c r="K10" s="190" t="s">
        <v>67</v>
      </c>
      <c r="L10" s="166" t="s">
        <v>78</v>
      </c>
    </row>
    <row r="11" spans="1:12" s="137" customFormat="1" ht="15.75">
      <c r="A11" s="809"/>
      <c r="B11" s="807"/>
      <c r="C11" s="807"/>
      <c r="D11" s="129" t="s">
        <v>66</v>
      </c>
      <c r="E11" s="166" t="s">
        <v>77</v>
      </c>
      <c r="F11" s="181" t="s">
        <v>225</v>
      </c>
      <c r="G11" s="166">
        <v>5</v>
      </c>
      <c r="H11" s="166"/>
      <c r="I11" s="166"/>
      <c r="J11" s="166">
        <v>5</v>
      </c>
      <c r="K11" s="190" t="s">
        <v>67</v>
      </c>
      <c r="L11" s="166" t="s">
        <v>98</v>
      </c>
    </row>
    <row r="12" spans="1:12" s="137" customFormat="1" ht="15.75">
      <c r="A12" s="245">
        <v>3</v>
      </c>
      <c r="B12" s="241" t="s">
        <v>79</v>
      </c>
      <c r="C12" s="129" t="s">
        <v>76</v>
      </c>
      <c r="D12" s="129" t="s">
        <v>72</v>
      </c>
      <c r="E12" s="166" t="s">
        <v>80</v>
      </c>
      <c r="F12" s="181" t="s">
        <v>226</v>
      </c>
      <c r="G12" s="166">
        <v>125</v>
      </c>
      <c r="H12" s="166"/>
      <c r="I12" s="166"/>
      <c r="J12" s="166">
        <v>125</v>
      </c>
      <c r="K12" s="190" t="s">
        <v>67</v>
      </c>
      <c r="L12" s="166" t="s">
        <v>74</v>
      </c>
    </row>
    <row r="13" spans="1:12" s="137" customFormat="1" ht="15.75">
      <c r="A13" s="245">
        <v>4</v>
      </c>
      <c r="B13" s="241" t="s">
        <v>81</v>
      </c>
      <c r="C13" s="129" t="s">
        <v>76</v>
      </c>
      <c r="D13" s="129" t="s">
        <v>72</v>
      </c>
      <c r="E13" s="166" t="s">
        <v>80</v>
      </c>
      <c r="F13" s="181" t="s">
        <v>226</v>
      </c>
      <c r="G13" s="166">
        <v>100</v>
      </c>
      <c r="H13" s="166"/>
      <c r="I13" s="166"/>
      <c r="J13" s="166">
        <v>100</v>
      </c>
      <c r="K13" s="190" t="s">
        <v>67</v>
      </c>
      <c r="L13" s="166" t="s">
        <v>74</v>
      </c>
    </row>
    <row r="14" spans="1:12" s="137" customFormat="1" ht="15.75">
      <c r="A14" s="245">
        <v>5</v>
      </c>
      <c r="B14" s="241" t="s">
        <v>82</v>
      </c>
      <c r="C14" s="129" t="s">
        <v>71</v>
      </c>
      <c r="D14" s="182" t="s">
        <v>83</v>
      </c>
      <c r="E14" s="166" t="s">
        <v>80</v>
      </c>
      <c r="F14" s="181" t="s">
        <v>181</v>
      </c>
      <c r="G14" s="166">
        <v>26</v>
      </c>
      <c r="H14" s="166"/>
      <c r="I14" s="166"/>
      <c r="J14" s="166">
        <v>26</v>
      </c>
      <c r="K14" s="190" t="s">
        <v>67</v>
      </c>
      <c r="L14" s="166" t="s">
        <v>78</v>
      </c>
    </row>
    <row r="15" spans="1:12" s="137" customFormat="1" ht="15.75">
      <c r="A15" s="864">
        <v>6</v>
      </c>
      <c r="B15" s="806" t="s">
        <v>95</v>
      </c>
      <c r="C15" s="838" t="s">
        <v>96</v>
      </c>
      <c r="D15" s="806" t="s">
        <v>66</v>
      </c>
      <c r="E15" s="166" t="s">
        <v>97</v>
      </c>
      <c r="F15" s="181" t="s">
        <v>227</v>
      </c>
      <c r="G15" s="135">
        <v>60</v>
      </c>
      <c r="H15" s="135"/>
      <c r="I15" s="135"/>
      <c r="J15" s="135">
        <v>60</v>
      </c>
      <c r="K15" s="190" t="s">
        <v>67</v>
      </c>
      <c r="L15" s="166" t="s">
        <v>78</v>
      </c>
    </row>
    <row r="16" spans="1:12" s="137" customFormat="1" ht="15.75">
      <c r="A16" s="865"/>
      <c r="B16" s="807"/>
      <c r="C16" s="839"/>
      <c r="D16" s="807"/>
      <c r="E16" s="166" t="s">
        <v>97</v>
      </c>
      <c r="F16" s="181" t="s">
        <v>227</v>
      </c>
      <c r="G16" s="135">
        <v>3</v>
      </c>
      <c r="H16" s="135"/>
      <c r="I16" s="135"/>
      <c r="J16" s="135">
        <v>3</v>
      </c>
      <c r="K16" s="190" t="s">
        <v>67</v>
      </c>
      <c r="L16" s="166" t="s">
        <v>98</v>
      </c>
    </row>
    <row r="17" spans="1:12" s="137" customFormat="1" ht="15.75">
      <c r="A17" s="864">
        <v>7</v>
      </c>
      <c r="B17" s="806" t="s">
        <v>99</v>
      </c>
      <c r="C17" s="838" t="s">
        <v>96</v>
      </c>
      <c r="D17" s="129" t="s">
        <v>66</v>
      </c>
      <c r="E17" s="166" t="s">
        <v>80</v>
      </c>
      <c r="F17" s="135" t="s">
        <v>227</v>
      </c>
      <c r="G17" s="135">
        <v>3</v>
      </c>
      <c r="H17" s="135"/>
      <c r="I17" s="135"/>
      <c r="J17" s="135">
        <v>3</v>
      </c>
      <c r="K17" s="190" t="s">
        <v>67</v>
      </c>
      <c r="L17" s="166" t="s">
        <v>98</v>
      </c>
    </row>
    <row r="18" spans="1:12" s="137" customFormat="1" ht="15.75">
      <c r="A18" s="865"/>
      <c r="B18" s="807"/>
      <c r="C18" s="839"/>
      <c r="D18" s="129" t="s">
        <v>66</v>
      </c>
      <c r="E18" s="166" t="s">
        <v>80</v>
      </c>
      <c r="F18" s="135" t="s">
        <v>227</v>
      </c>
      <c r="G18" s="135">
        <v>60</v>
      </c>
      <c r="H18" s="135"/>
      <c r="I18" s="135"/>
      <c r="J18" s="135">
        <v>60</v>
      </c>
      <c r="K18" s="190" t="s">
        <v>67</v>
      </c>
      <c r="L18" s="166" t="s">
        <v>78</v>
      </c>
    </row>
    <row r="19" spans="1:12" s="137" customFormat="1" ht="15.75">
      <c r="A19" s="864">
        <v>8</v>
      </c>
      <c r="B19" s="806" t="s">
        <v>100</v>
      </c>
      <c r="C19" s="808" t="s">
        <v>76</v>
      </c>
      <c r="D19" s="129" t="s">
        <v>72</v>
      </c>
      <c r="E19" s="135" t="s">
        <v>101</v>
      </c>
      <c r="F19" s="135" t="s">
        <v>226</v>
      </c>
      <c r="G19" s="135">
        <v>56</v>
      </c>
      <c r="H19" s="135"/>
      <c r="I19" s="135"/>
      <c r="J19" s="135">
        <v>56</v>
      </c>
      <c r="K19" s="190" t="s">
        <v>67</v>
      </c>
      <c r="L19" s="166" t="s">
        <v>78</v>
      </c>
    </row>
    <row r="20" spans="1:12" s="137" customFormat="1" ht="15.75">
      <c r="A20" s="865"/>
      <c r="B20" s="807"/>
      <c r="C20" s="809"/>
      <c r="D20" s="129" t="s">
        <v>72</v>
      </c>
      <c r="E20" s="135" t="s">
        <v>101</v>
      </c>
      <c r="F20" s="135" t="s">
        <v>226</v>
      </c>
      <c r="G20" s="135">
        <v>69</v>
      </c>
      <c r="H20" s="135"/>
      <c r="I20" s="135"/>
      <c r="J20" s="135">
        <v>69</v>
      </c>
      <c r="K20" s="190" t="s">
        <v>67</v>
      </c>
      <c r="L20" s="166" t="s">
        <v>98</v>
      </c>
    </row>
    <row r="21" spans="1:12" s="137" customFormat="1" ht="15.75">
      <c r="A21" s="245">
        <v>9</v>
      </c>
      <c r="B21" s="241" t="s">
        <v>102</v>
      </c>
      <c r="C21" s="129" t="s">
        <v>76</v>
      </c>
      <c r="D21" s="129" t="s">
        <v>72</v>
      </c>
      <c r="E21" s="135" t="s">
        <v>101</v>
      </c>
      <c r="F21" s="135" t="s">
        <v>226</v>
      </c>
      <c r="G21" s="166">
        <v>100</v>
      </c>
      <c r="H21" s="166"/>
      <c r="I21" s="166"/>
      <c r="J21" s="166">
        <v>100</v>
      </c>
      <c r="K21" s="190" t="s">
        <v>67</v>
      </c>
      <c r="L21" s="166" t="s">
        <v>74</v>
      </c>
    </row>
    <row r="22" spans="1:12" s="137" customFormat="1" ht="15.75">
      <c r="A22" s="245">
        <v>10</v>
      </c>
      <c r="B22" s="241" t="s">
        <v>103</v>
      </c>
      <c r="C22" s="243" t="s">
        <v>96</v>
      </c>
      <c r="D22" s="129" t="s">
        <v>72</v>
      </c>
      <c r="E22" s="166" t="s">
        <v>104</v>
      </c>
      <c r="F22" s="181" t="s">
        <v>227</v>
      </c>
      <c r="G22" s="166">
        <v>220</v>
      </c>
      <c r="H22" s="166"/>
      <c r="I22" s="166"/>
      <c r="J22" s="166">
        <v>220</v>
      </c>
      <c r="K22" s="190" t="s">
        <v>67</v>
      </c>
      <c r="L22" s="166" t="s">
        <v>74</v>
      </c>
    </row>
    <row r="23" spans="1:12" s="137" customFormat="1" ht="15.75">
      <c r="A23" s="245">
        <v>11</v>
      </c>
      <c r="B23" s="241" t="s">
        <v>105</v>
      </c>
      <c r="C23" s="129" t="s">
        <v>106</v>
      </c>
      <c r="D23" s="129" t="s">
        <v>72</v>
      </c>
      <c r="E23" s="135" t="s">
        <v>101</v>
      </c>
      <c r="F23" s="181" t="s">
        <v>226</v>
      </c>
      <c r="G23" s="166">
        <v>80</v>
      </c>
      <c r="H23" s="166"/>
      <c r="I23" s="166"/>
      <c r="J23" s="166">
        <v>80</v>
      </c>
      <c r="K23" s="190" t="s">
        <v>67</v>
      </c>
      <c r="L23" s="166" t="s">
        <v>74</v>
      </c>
    </row>
    <row r="24" spans="1:12" s="137" customFormat="1" ht="15.75">
      <c r="A24" s="245">
        <v>12</v>
      </c>
      <c r="B24" s="241" t="s">
        <v>107</v>
      </c>
      <c r="C24" s="129" t="s">
        <v>106</v>
      </c>
      <c r="D24" s="129" t="s">
        <v>72</v>
      </c>
      <c r="E24" s="135" t="s">
        <v>108</v>
      </c>
      <c r="F24" s="181" t="s">
        <v>199</v>
      </c>
      <c r="G24" s="166">
        <v>50</v>
      </c>
      <c r="H24" s="166"/>
      <c r="I24" s="166"/>
      <c r="J24" s="166">
        <v>50</v>
      </c>
      <c r="K24" s="190" t="s">
        <v>67</v>
      </c>
      <c r="L24" s="166" t="s">
        <v>74</v>
      </c>
    </row>
    <row r="25" spans="1:12" s="137" customFormat="1" ht="15.75">
      <c r="A25" s="808">
        <v>13</v>
      </c>
      <c r="B25" s="806" t="s">
        <v>109</v>
      </c>
      <c r="C25" s="806" t="s">
        <v>96</v>
      </c>
      <c r="D25" s="129" t="s">
        <v>72</v>
      </c>
      <c r="E25" s="135" t="s">
        <v>108</v>
      </c>
      <c r="F25" s="181" t="s">
        <v>228</v>
      </c>
      <c r="G25" s="166">
        <v>10</v>
      </c>
      <c r="H25" s="166"/>
      <c r="I25" s="166"/>
      <c r="J25" s="166">
        <v>10</v>
      </c>
      <c r="K25" s="190" t="s">
        <v>67</v>
      </c>
      <c r="L25" s="166" t="s">
        <v>98</v>
      </c>
    </row>
    <row r="26" spans="1:12" s="137" customFormat="1" ht="15.75">
      <c r="A26" s="809"/>
      <c r="B26" s="807"/>
      <c r="C26" s="807"/>
      <c r="D26" s="129" t="s">
        <v>72</v>
      </c>
      <c r="E26" s="135" t="s">
        <v>108</v>
      </c>
      <c r="F26" s="181" t="s">
        <v>228</v>
      </c>
      <c r="G26" s="166">
        <v>76</v>
      </c>
      <c r="H26" s="166"/>
      <c r="I26" s="166"/>
      <c r="J26" s="166">
        <v>76</v>
      </c>
      <c r="K26" s="190" t="s">
        <v>67</v>
      </c>
      <c r="L26" s="166" t="s">
        <v>78</v>
      </c>
    </row>
    <row r="27" spans="1:12" s="137" customFormat="1" ht="15.75">
      <c r="A27" s="245">
        <v>14</v>
      </c>
      <c r="B27" s="241" t="s">
        <v>110</v>
      </c>
      <c r="C27" s="129" t="s">
        <v>106</v>
      </c>
      <c r="D27" s="129" t="s">
        <v>72</v>
      </c>
      <c r="E27" s="135" t="s">
        <v>108</v>
      </c>
      <c r="F27" s="181" t="s">
        <v>193</v>
      </c>
      <c r="G27" s="166">
        <v>50</v>
      </c>
      <c r="H27" s="166"/>
      <c r="I27" s="166"/>
      <c r="J27" s="166">
        <v>50</v>
      </c>
      <c r="K27" s="190" t="s">
        <v>67</v>
      </c>
      <c r="L27" s="166" t="s">
        <v>74</v>
      </c>
    </row>
    <row r="28" spans="1:12" s="137" customFormat="1" ht="15.75">
      <c r="A28" s="898">
        <v>15</v>
      </c>
      <c r="B28" s="872" t="s">
        <v>205</v>
      </c>
      <c r="C28" s="129" t="s">
        <v>106</v>
      </c>
      <c r="D28" s="129" t="s">
        <v>72</v>
      </c>
      <c r="E28" s="135" t="s">
        <v>206</v>
      </c>
      <c r="F28" s="181" t="s">
        <v>207</v>
      </c>
      <c r="G28" s="166">
        <v>40</v>
      </c>
      <c r="H28" s="166"/>
      <c r="I28" s="166"/>
      <c r="J28" s="166">
        <v>40</v>
      </c>
      <c r="K28" s="246" t="s">
        <v>67</v>
      </c>
      <c r="L28" s="166" t="s">
        <v>78</v>
      </c>
    </row>
    <row r="29" spans="1:12" s="137" customFormat="1" ht="15.75">
      <c r="A29" s="898"/>
      <c r="B29" s="872"/>
      <c r="C29" s="129" t="s">
        <v>106</v>
      </c>
      <c r="D29" s="129" t="s">
        <v>72</v>
      </c>
      <c r="E29" s="135" t="s">
        <v>206</v>
      </c>
      <c r="F29" s="181" t="s">
        <v>207</v>
      </c>
      <c r="G29" s="166">
        <v>10</v>
      </c>
      <c r="H29" s="166"/>
      <c r="I29" s="166"/>
      <c r="J29" s="166">
        <v>10</v>
      </c>
      <c r="K29" s="246" t="s">
        <v>67</v>
      </c>
      <c r="L29" s="166" t="s">
        <v>98</v>
      </c>
    </row>
    <row r="30" spans="1:12" s="137" customFormat="1" ht="15.75">
      <c r="A30" s="245">
        <v>16</v>
      </c>
      <c r="B30" s="241" t="s">
        <v>208</v>
      </c>
      <c r="C30" s="241" t="s">
        <v>71</v>
      </c>
      <c r="D30" s="129" t="s">
        <v>72</v>
      </c>
      <c r="E30" s="135" t="s">
        <v>209</v>
      </c>
      <c r="F30" s="181" t="s">
        <v>293</v>
      </c>
      <c r="G30" s="166">
        <v>100</v>
      </c>
      <c r="H30" s="166"/>
      <c r="I30" s="166"/>
      <c r="J30" s="166">
        <v>100</v>
      </c>
      <c r="K30" s="246" t="s">
        <v>67</v>
      </c>
      <c r="L30" s="166" t="s">
        <v>78</v>
      </c>
    </row>
    <row r="31" spans="1:12" s="137" customFormat="1" ht="15.75">
      <c r="A31" s="245">
        <v>17</v>
      </c>
      <c r="B31" s="241" t="s">
        <v>210</v>
      </c>
      <c r="C31" s="241" t="s">
        <v>211</v>
      </c>
      <c r="D31" s="129" t="s">
        <v>72</v>
      </c>
      <c r="E31" s="135" t="s">
        <v>212</v>
      </c>
      <c r="F31" s="181" t="s">
        <v>273</v>
      </c>
      <c r="G31" s="166">
        <v>59</v>
      </c>
      <c r="H31" s="166"/>
      <c r="I31" s="166"/>
      <c r="J31" s="166">
        <v>59</v>
      </c>
      <c r="K31" s="246" t="s">
        <v>67</v>
      </c>
      <c r="L31" s="166" t="s">
        <v>74</v>
      </c>
    </row>
    <row r="32" spans="1:12" s="137" customFormat="1" ht="15.75">
      <c r="A32" s="245">
        <v>18</v>
      </c>
      <c r="B32" s="241" t="s">
        <v>213</v>
      </c>
      <c r="C32" s="241" t="s">
        <v>211</v>
      </c>
      <c r="D32" s="129" t="s">
        <v>66</v>
      </c>
      <c r="E32" s="135" t="s">
        <v>212</v>
      </c>
      <c r="F32" s="181" t="s">
        <v>273</v>
      </c>
      <c r="G32" s="166">
        <v>2</v>
      </c>
      <c r="H32" s="166">
        <v>2</v>
      </c>
      <c r="I32" s="166"/>
      <c r="J32" s="166"/>
      <c r="K32" s="246" t="s">
        <v>67</v>
      </c>
      <c r="L32" s="166" t="s">
        <v>98</v>
      </c>
    </row>
    <row r="33" spans="1:12" s="137" customFormat="1" ht="15.75">
      <c r="A33" s="245">
        <v>19</v>
      </c>
      <c r="B33" s="241" t="s">
        <v>214</v>
      </c>
      <c r="C33" s="241" t="s">
        <v>215</v>
      </c>
      <c r="D33" s="129" t="s">
        <v>72</v>
      </c>
      <c r="E33" s="135" t="s">
        <v>216</v>
      </c>
      <c r="F33" s="181" t="s">
        <v>341</v>
      </c>
      <c r="G33" s="166">
        <v>28</v>
      </c>
      <c r="H33" s="166"/>
      <c r="I33" s="166"/>
      <c r="J33" s="166">
        <v>28</v>
      </c>
      <c r="K33" s="246" t="s">
        <v>67</v>
      </c>
      <c r="L33" s="166" t="s">
        <v>78</v>
      </c>
    </row>
    <row r="34" spans="1:12" s="137" customFormat="1" ht="15.75">
      <c r="A34" s="245">
        <v>20</v>
      </c>
      <c r="B34" s="241" t="s">
        <v>217</v>
      </c>
      <c r="C34" s="241" t="s">
        <v>71</v>
      </c>
      <c r="D34" s="129" t="s">
        <v>72</v>
      </c>
      <c r="E34" s="135" t="s">
        <v>216</v>
      </c>
      <c r="F34" s="181" t="s">
        <v>559</v>
      </c>
      <c r="G34" s="166">
        <v>118</v>
      </c>
      <c r="H34" s="166"/>
      <c r="I34" s="166"/>
      <c r="J34" s="166">
        <v>118</v>
      </c>
      <c r="K34" s="246" t="s">
        <v>67</v>
      </c>
      <c r="L34" s="166" t="s">
        <v>78</v>
      </c>
    </row>
    <row r="35" spans="1:12" s="137" customFormat="1" ht="15.75">
      <c r="A35" s="898">
        <v>21</v>
      </c>
      <c r="B35" s="872" t="s">
        <v>218</v>
      </c>
      <c r="C35" s="241" t="s">
        <v>76</v>
      </c>
      <c r="D35" s="129" t="s">
        <v>72</v>
      </c>
      <c r="E35" s="135" t="s">
        <v>219</v>
      </c>
      <c r="F35" s="181" t="s">
        <v>220</v>
      </c>
      <c r="G35" s="166">
        <v>74</v>
      </c>
      <c r="H35" s="166"/>
      <c r="I35" s="166"/>
      <c r="J35" s="166">
        <v>74</v>
      </c>
      <c r="K35" s="246" t="s">
        <v>67</v>
      </c>
      <c r="L35" s="166" t="s">
        <v>74</v>
      </c>
    </row>
    <row r="36" spans="1:12" s="137" customFormat="1" ht="15.75">
      <c r="A36" s="898"/>
      <c r="B36" s="872"/>
      <c r="C36" s="241" t="s">
        <v>76</v>
      </c>
      <c r="D36" s="129" t="s">
        <v>72</v>
      </c>
      <c r="E36" s="135" t="s">
        <v>219</v>
      </c>
      <c r="F36" s="181" t="s">
        <v>220</v>
      </c>
      <c r="G36" s="166">
        <v>16</v>
      </c>
      <c r="H36" s="166"/>
      <c r="I36" s="166"/>
      <c r="J36" s="166">
        <v>16</v>
      </c>
      <c r="K36" s="246" t="s">
        <v>67</v>
      </c>
      <c r="L36" s="166" t="s">
        <v>98</v>
      </c>
    </row>
    <row r="37" spans="1:12" s="137" customFormat="1" ht="15.75">
      <c r="A37" s="898">
        <v>22</v>
      </c>
      <c r="B37" s="872" t="s">
        <v>221</v>
      </c>
      <c r="C37" s="241" t="s">
        <v>76</v>
      </c>
      <c r="D37" s="129" t="s">
        <v>72</v>
      </c>
      <c r="E37" s="135" t="s">
        <v>219</v>
      </c>
      <c r="F37" s="181" t="s">
        <v>220</v>
      </c>
      <c r="G37" s="166">
        <v>100</v>
      </c>
      <c r="H37" s="166"/>
      <c r="I37" s="166"/>
      <c r="J37" s="166">
        <v>100</v>
      </c>
      <c r="K37" s="246" t="s">
        <v>67</v>
      </c>
      <c r="L37" s="166" t="s">
        <v>74</v>
      </c>
    </row>
    <row r="38" spans="1:12" s="137" customFormat="1" ht="15.75">
      <c r="A38" s="898"/>
      <c r="B38" s="872"/>
      <c r="C38" s="241" t="s">
        <v>76</v>
      </c>
      <c r="D38" s="129" t="s">
        <v>72</v>
      </c>
      <c r="E38" s="135" t="s">
        <v>219</v>
      </c>
      <c r="F38" s="181" t="s">
        <v>220</v>
      </c>
      <c r="G38" s="166">
        <v>20</v>
      </c>
      <c r="H38" s="166"/>
      <c r="I38" s="166"/>
      <c r="J38" s="166">
        <v>20</v>
      </c>
      <c r="K38" s="246" t="s">
        <v>67</v>
      </c>
      <c r="L38" s="166" t="s">
        <v>98</v>
      </c>
    </row>
    <row r="39" spans="1:12" ht="15.75">
      <c r="A39" s="245">
        <v>23</v>
      </c>
      <c r="B39" s="241" t="s">
        <v>222</v>
      </c>
      <c r="C39" s="241" t="s">
        <v>223</v>
      </c>
      <c r="D39" s="129" t="s">
        <v>66</v>
      </c>
      <c r="E39" s="135" t="s">
        <v>224</v>
      </c>
      <c r="F39" s="181" t="s">
        <v>538</v>
      </c>
      <c r="G39" s="166">
        <v>33</v>
      </c>
      <c r="H39" s="166">
        <v>33</v>
      </c>
      <c r="I39" s="166"/>
      <c r="J39" s="166"/>
      <c r="K39" s="246" t="s">
        <v>67</v>
      </c>
      <c r="L39" s="166" t="s">
        <v>98</v>
      </c>
    </row>
    <row r="40" spans="1:12" s="137" customFormat="1" ht="15.75">
      <c r="A40" s="242">
        <v>24</v>
      </c>
      <c r="B40" s="226" t="s">
        <v>279</v>
      </c>
      <c r="C40" s="226" t="s">
        <v>280</v>
      </c>
      <c r="D40" s="196" t="s">
        <v>66</v>
      </c>
      <c r="E40" s="135" t="s">
        <v>281</v>
      </c>
      <c r="F40" s="181" t="s">
        <v>542</v>
      </c>
      <c r="G40" s="194">
        <v>51</v>
      </c>
      <c r="H40" s="194"/>
      <c r="I40" s="194"/>
      <c r="J40" s="194">
        <v>51</v>
      </c>
      <c r="K40" s="250" t="s">
        <v>67</v>
      </c>
      <c r="L40" s="194" t="s">
        <v>78</v>
      </c>
    </row>
    <row r="41" spans="1:12" s="137" customFormat="1" ht="15.75">
      <c r="A41" s="242">
        <v>25</v>
      </c>
      <c r="B41" s="226" t="s">
        <v>282</v>
      </c>
      <c r="C41" s="226" t="s">
        <v>283</v>
      </c>
      <c r="D41" s="196" t="s">
        <v>66</v>
      </c>
      <c r="E41" s="135" t="s">
        <v>281</v>
      </c>
      <c r="F41" s="181" t="s">
        <v>560</v>
      </c>
      <c r="G41" s="194">
        <v>1</v>
      </c>
      <c r="H41" s="194">
        <v>1</v>
      </c>
      <c r="I41" s="194"/>
      <c r="J41" s="194"/>
      <c r="K41" s="250" t="s">
        <v>67</v>
      </c>
      <c r="L41" s="194" t="s">
        <v>98</v>
      </c>
    </row>
    <row r="42" spans="1:12" s="137" customFormat="1" ht="15.75">
      <c r="A42" s="242">
        <v>26</v>
      </c>
      <c r="B42" s="226" t="s">
        <v>284</v>
      </c>
      <c r="C42" s="226" t="s">
        <v>283</v>
      </c>
      <c r="D42" s="196" t="s">
        <v>66</v>
      </c>
      <c r="E42" s="135" t="s">
        <v>281</v>
      </c>
      <c r="F42" s="181" t="str">
        <f>F41</f>
        <v>16.05.2019 г</v>
      </c>
      <c r="G42" s="194">
        <v>1</v>
      </c>
      <c r="H42" s="194">
        <v>1</v>
      </c>
      <c r="I42" s="194"/>
      <c r="J42" s="194"/>
      <c r="K42" s="250" t="s">
        <v>67</v>
      </c>
      <c r="L42" s="194" t="s">
        <v>98</v>
      </c>
    </row>
    <row r="43" spans="1:12" s="137" customFormat="1" ht="15.75">
      <c r="A43" s="242">
        <v>27</v>
      </c>
      <c r="B43" s="226" t="s">
        <v>285</v>
      </c>
      <c r="C43" s="226" t="s">
        <v>211</v>
      </c>
      <c r="D43" s="196" t="s">
        <v>72</v>
      </c>
      <c r="E43" s="135" t="s">
        <v>286</v>
      </c>
      <c r="F43" s="181" t="s">
        <v>341</v>
      </c>
      <c r="G43" s="194">
        <v>75</v>
      </c>
      <c r="H43" s="194"/>
      <c r="I43" s="194"/>
      <c r="J43" s="194">
        <v>75</v>
      </c>
      <c r="K43" s="250" t="s">
        <v>67</v>
      </c>
      <c r="L43" s="194" t="s">
        <v>78</v>
      </c>
    </row>
    <row r="44" spans="1:12" s="137" customFormat="1" ht="15.75">
      <c r="A44" s="242">
        <v>28</v>
      </c>
      <c r="B44" s="226" t="s">
        <v>287</v>
      </c>
      <c r="C44" s="226" t="s">
        <v>96</v>
      </c>
      <c r="D44" s="196" t="s">
        <v>66</v>
      </c>
      <c r="E44" s="135" t="s">
        <v>288</v>
      </c>
      <c r="F44" s="181" t="s">
        <v>538</v>
      </c>
      <c r="G44" s="194">
        <v>103</v>
      </c>
      <c r="H44" s="194"/>
      <c r="I44" s="194"/>
      <c r="J44" s="194">
        <v>103</v>
      </c>
      <c r="K44" s="250" t="s">
        <v>67</v>
      </c>
      <c r="L44" s="194" t="s">
        <v>78</v>
      </c>
    </row>
    <row r="45" spans="1:12" s="137" customFormat="1" ht="15.75">
      <c r="A45" s="242">
        <v>29</v>
      </c>
      <c r="B45" s="226" t="s">
        <v>289</v>
      </c>
      <c r="C45" s="226" t="s">
        <v>211</v>
      </c>
      <c r="D45" s="196" t="s">
        <v>72</v>
      </c>
      <c r="E45" s="135" t="s">
        <v>290</v>
      </c>
      <c r="F45" s="181" t="s">
        <v>341</v>
      </c>
      <c r="G45" s="194">
        <v>50</v>
      </c>
      <c r="H45" s="194"/>
      <c r="I45" s="194"/>
      <c r="J45" s="194">
        <v>50</v>
      </c>
      <c r="K45" s="250" t="s">
        <v>67</v>
      </c>
      <c r="L45" s="194" t="s">
        <v>78</v>
      </c>
    </row>
    <row r="46" spans="1:12" s="137" customFormat="1" ht="15.75">
      <c r="A46" s="242">
        <v>30</v>
      </c>
      <c r="B46" s="226" t="s">
        <v>291</v>
      </c>
      <c r="C46" s="226" t="s">
        <v>76</v>
      </c>
      <c r="D46" s="196" t="s">
        <v>72</v>
      </c>
      <c r="E46" s="135" t="s">
        <v>224</v>
      </c>
      <c r="F46" s="181" t="s">
        <v>537</v>
      </c>
      <c r="G46" s="194">
        <v>60</v>
      </c>
      <c r="H46" s="194"/>
      <c r="I46" s="194"/>
      <c r="J46" s="194">
        <v>60</v>
      </c>
      <c r="K46" s="250" t="s">
        <v>67</v>
      </c>
      <c r="L46" s="194" t="s">
        <v>74</v>
      </c>
    </row>
    <row r="47" spans="1:12" s="137" customFormat="1" ht="15.75">
      <c r="A47" s="242">
        <v>31</v>
      </c>
      <c r="B47" s="226" t="s">
        <v>292</v>
      </c>
      <c r="C47" s="226" t="s">
        <v>96</v>
      </c>
      <c r="D47" s="196" t="s">
        <v>72</v>
      </c>
      <c r="E47" s="135" t="s">
        <v>224</v>
      </c>
      <c r="F47" s="181" t="s">
        <v>559</v>
      </c>
      <c r="G47" s="194">
        <v>52</v>
      </c>
      <c r="H47" s="194"/>
      <c r="I47" s="194"/>
      <c r="J47" s="194">
        <v>52</v>
      </c>
      <c r="K47" s="250" t="s">
        <v>67</v>
      </c>
      <c r="L47" s="194" t="s">
        <v>78</v>
      </c>
    </row>
    <row r="48" spans="1:12" s="137" customFormat="1" ht="15.75">
      <c r="A48" s="894">
        <v>32</v>
      </c>
      <c r="B48" s="895" t="s">
        <v>353</v>
      </c>
      <c r="C48" s="226" t="s">
        <v>354</v>
      </c>
      <c r="D48" s="196" t="s">
        <v>72</v>
      </c>
      <c r="E48" s="135" t="s">
        <v>281</v>
      </c>
      <c r="F48" s="181" t="s">
        <v>539</v>
      </c>
      <c r="G48" s="194">
        <v>69</v>
      </c>
      <c r="H48" s="194"/>
      <c r="I48" s="194"/>
      <c r="J48" s="194">
        <v>69</v>
      </c>
      <c r="K48" s="250" t="s">
        <v>67</v>
      </c>
      <c r="L48" s="194" t="s">
        <v>78</v>
      </c>
    </row>
    <row r="49" spans="1:12" s="137" customFormat="1" ht="15.75">
      <c r="A49" s="894"/>
      <c r="B49" s="895"/>
      <c r="C49" s="226" t="s">
        <v>354</v>
      </c>
      <c r="D49" s="196" t="s">
        <v>72</v>
      </c>
      <c r="E49" s="135" t="s">
        <v>355</v>
      </c>
      <c r="F49" s="181" t="s">
        <v>539</v>
      </c>
      <c r="G49" s="194">
        <v>47</v>
      </c>
      <c r="H49" s="194"/>
      <c r="I49" s="194"/>
      <c r="J49" s="194">
        <v>47</v>
      </c>
      <c r="K49" s="250" t="s">
        <v>67</v>
      </c>
      <c r="L49" s="194" t="s">
        <v>78</v>
      </c>
    </row>
    <row r="50" spans="1:12" s="137" customFormat="1" ht="15.75">
      <c r="A50" s="242">
        <v>33</v>
      </c>
      <c r="B50" s="226" t="s">
        <v>356</v>
      </c>
      <c r="C50" s="226" t="s">
        <v>223</v>
      </c>
      <c r="D50" s="196" t="s">
        <v>66</v>
      </c>
      <c r="E50" s="135" t="s">
        <v>357</v>
      </c>
      <c r="F50" s="249" t="s">
        <v>560</v>
      </c>
      <c r="G50" s="194">
        <v>6</v>
      </c>
      <c r="H50" s="194">
        <v>6</v>
      </c>
      <c r="I50" s="194"/>
      <c r="J50" s="194"/>
      <c r="K50" s="250" t="s">
        <v>67</v>
      </c>
      <c r="L50" s="194" t="s">
        <v>98</v>
      </c>
    </row>
    <row r="51" spans="1:12" s="137" customFormat="1" ht="15.75">
      <c r="A51" s="242">
        <v>34</v>
      </c>
      <c r="B51" s="226" t="s">
        <v>358</v>
      </c>
      <c r="C51" s="226" t="s">
        <v>223</v>
      </c>
      <c r="D51" s="196" t="s">
        <v>66</v>
      </c>
      <c r="E51" s="135" t="s">
        <v>359</v>
      </c>
      <c r="F51" s="181" t="s">
        <v>560</v>
      </c>
      <c r="G51" s="194">
        <v>133</v>
      </c>
      <c r="H51" s="194"/>
      <c r="I51" s="194"/>
      <c r="J51" s="194">
        <v>133</v>
      </c>
      <c r="K51" s="250" t="s">
        <v>67</v>
      </c>
      <c r="L51" s="194" t="s">
        <v>78</v>
      </c>
    </row>
    <row r="52" spans="1:12" s="137" customFormat="1" ht="15.75">
      <c r="A52" s="242">
        <v>35</v>
      </c>
      <c r="B52" s="226" t="s">
        <v>360</v>
      </c>
      <c r="C52" s="226" t="s">
        <v>361</v>
      </c>
      <c r="D52" s="196" t="s">
        <v>66</v>
      </c>
      <c r="E52" s="135" t="s">
        <v>359</v>
      </c>
      <c r="F52" s="181" t="s">
        <v>537</v>
      </c>
      <c r="G52" s="194">
        <v>10</v>
      </c>
      <c r="H52" s="194">
        <v>10</v>
      </c>
      <c r="I52" s="194"/>
      <c r="J52" s="194"/>
      <c r="K52" s="250" t="s">
        <v>67</v>
      </c>
      <c r="L52" s="194" t="s">
        <v>98</v>
      </c>
    </row>
    <row r="53" spans="1:12" s="137" customFormat="1" ht="15.75">
      <c r="A53" s="225">
        <v>36</v>
      </c>
      <c r="B53" s="224" t="s">
        <v>362</v>
      </c>
      <c r="C53" s="224" t="s">
        <v>223</v>
      </c>
      <c r="D53" s="280" t="s">
        <v>72</v>
      </c>
      <c r="E53" s="278" t="s">
        <v>363</v>
      </c>
      <c r="F53" s="212" t="s">
        <v>539</v>
      </c>
      <c r="G53" s="203">
        <v>49</v>
      </c>
      <c r="H53" s="203"/>
      <c r="I53" s="203"/>
      <c r="J53" s="203">
        <v>49</v>
      </c>
      <c r="K53" s="281" t="s">
        <v>67</v>
      </c>
      <c r="L53" s="203" t="s">
        <v>78</v>
      </c>
    </row>
    <row r="54" spans="1:12" s="137" customFormat="1" ht="15.75">
      <c r="A54" s="285">
        <v>37</v>
      </c>
      <c r="B54" s="286" t="s">
        <v>379</v>
      </c>
      <c r="C54" s="286" t="s">
        <v>76</v>
      </c>
      <c r="D54" s="280" t="s">
        <v>72</v>
      </c>
      <c r="E54" s="135" t="s">
        <v>380</v>
      </c>
      <c r="F54" s="181" t="s">
        <v>451</v>
      </c>
      <c r="G54" s="194">
        <v>37</v>
      </c>
      <c r="H54" s="194"/>
      <c r="I54" s="194"/>
      <c r="J54" s="194">
        <v>37</v>
      </c>
      <c r="K54" s="281" t="s">
        <v>67</v>
      </c>
      <c r="L54" s="203" t="s">
        <v>78</v>
      </c>
    </row>
    <row r="55" spans="1:12" s="137" customFormat="1" ht="15.75">
      <c r="A55" s="225">
        <v>38</v>
      </c>
      <c r="B55" s="224" t="s">
        <v>381</v>
      </c>
      <c r="C55" s="224" t="s">
        <v>76</v>
      </c>
      <c r="D55" s="280" t="s">
        <v>72</v>
      </c>
      <c r="E55" s="345" t="s">
        <v>380</v>
      </c>
      <c r="F55" s="181" t="s">
        <v>451</v>
      </c>
      <c r="G55" s="203">
        <v>68</v>
      </c>
      <c r="H55" s="203"/>
      <c r="I55" s="203"/>
      <c r="J55" s="203">
        <v>68</v>
      </c>
      <c r="K55" s="281" t="s">
        <v>67</v>
      </c>
      <c r="L55" s="203" t="s">
        <v>78</v>
      </c>
    </row>
    <row r="56" spans="1:12" s="137" customFormat="1" ht="15.75">
      <c r="A56" s="225">
        <v>39</v>
      </c>
      <c r="B56" s="344" t="s">
        <v>543</v>
      </c>
      <c r="C56" s="344" t="s">
        <v>354</v>
      </c>
      <c r="D56" s="196" t="s">
        <v>72</v>
      </c>
      <c r="E56" s="166" t="s">
        <v>544</v>
      </c>
      <c r="F56" s="181" t="s">
        <v>623</v>
      </c>
      <c r="G56" s="194">
        <v>59</v>
      </c>
      <c r="H56" s="194"/>
      <c r="I56" s="194"/>
      <c r="J56" s="194">
        <v>59</v>
      </c>
      <c r="K56" s="250" t="s">
        <v>67</v>
      </c>
      <c r="L56" s="194" t="s">
        <v>74</v>
      </c>
    </row>
    <row r="57" spans="1:12" s="137" customFormat="1" ht="15.75">
      <c r="A57" s="343">
        <v>40</v>
      </c>
      <c r="B57" s="344" t="s">
        <v>545</v>
      </c>
      <c r="C57" s="344" t="s">
        <v>215</v>
      </c>
      <c r="D57" s="196" t="s">
        <v>66</v>
      </c>
      <c r="E57" s="249" t="s">
        <v>434</v>
      </c>
      <c r="F57" s="266" t="s">
        <v>634</v>
      </c>
      <c r="G57" s="194">
        <v>35</v>
      </c>
      <c r="H57" s="194"/>
      <c r="I57" s="194"/>
      <c r="J57" s="194">
        <v>35</v>
      </c>
      <c r="K57" s="250" t="s">
        <v>67</v>
      </c>
      <c r="L57" s="203" t="s">
        <v>78</v>
      </c>
    </row>
    <row r="58" spans="1:12" s="137" customFormat="1" ht="15.75">
      <c r="A58" s="225">
        <v>41</v>
      </c>
      <c r="B58" s="224" t="s">
        <v>213</v>
      </c>
      <c r="C58" s="224" t="s">
        <v>211</v>
      </c>
      <c r="D58" s="280" t="s">
        <v>72</v>
      </c>
      <c r="E58" s="249" t="s">
        <v>546</v>
      </c>
      <c r="F58" s="615" t="s">
        <v>709</v>
      </c>
      <c r="G58" s="203">
        <v>45</v>
      </c>
      <c r="H58" s="203"/>
      <c r="I58" s="203"/>
      <c r="J58" s="203">
        <v>45</v>
      </c>
      <c r="K58" s="281" t="s">
        <v>67</v>
      </c>
      <c r="L58" s="203" t="s">
        <v>78</v>
      </c>
    </row>
    <row r="59" spans="1:12" s="137" customFormat="1" ht="15.75">
      <c r="A59" s="225">
        <v>42</v>
      </c>
      <c r="B59" s="344" t="s">
        <v>547</v>
      </c>
      <c r="C59" s="344" t="s">
        <v>548</v>
      </c>
      <c r="D59" s="280" t="s">
        <v>72</v>
      </c>
      <c r="E59" s="166" t="s">
        <v>537</v>
      </c>
      <c r="F59" s="181" t="s">
        <v>765</v>
      </c>
      <c r="G59" s="194">
        <v>37</v>
      </c>
      <c r="H59" s="194"/>
      <c r="I59" s="194"/>
      <c r="J59" s="194">
        <v>37</v>
      </c>
      <c r="K59" s="281" t="s">
        <v>67</v>
      </c>
      <c r="L59" s="194" t="s">
        <v>74</v>
      </c>
    </row>
    <row r="60" spans="1:12" s="137" customFormat="1" ht="15.75">
      <c r="A60" s="343">
        <v>43</v>
      </c>
      <c r="B60" s="344" t="s">
        <v>549</v>
      </c>
      <c r="C60" s="344" t="s">
        <v>71</v>
      </c>
      <c r="D60" s="196" t="s">
        <v>66</v>
      </c>
      <c r="E60" s="249" t="s">
        <v>489</v>
      </c>
      <c r="F60" s="181" t="s">
        <v>766</v>
      </c>
      <c r="G60" s="194">
        <v>47</v>
      </c>
      <c r="H60" s="194"/>
      <c r="I60" s="194"/>
      <c r="J60" s="194">
        <v>47</v>
      </c>
      <c r="K60" s="250" t="s">
        <v>67</v>
      </c>
      <c r="L60" s="194" t="s">
        <v>74</v>
      </c>
    </row>
    <row r="61" spans="1:12" s="137" customFormat="1" ht="15.75">
      <c r="A61" s="225">
        <v>44</v>
      </c>
      <c r="B61" s="344" t="s">
        <v>550</v>
      </c>
      <c r="C61" s="344" t="s">
        <v>71</v>
      </c>
      <c r="D61" s="196" t="s">
        <v>66</v>
      </c>
      <c r="E61" s="249" t="s">
        <v>489</v>
      </c>
      <c r="F61" s="181" t="s">
        <v>766</v>
      </c>
      <c r="G61" s="194">
        <v>31</v>
      </c>
      <c r="H61" s="194"/>
      <c r="I61" s="194"/>
      <c r="J61" s="194">
        <v>31</v>
      </c>
      <c r="K61" s="250" t="s">
        <v>67</v>
      </c>
      <c r="L61" s="194" t="s">
        <v>74</v>
      </c>
    </row>
    <row r="62" spans="1:12" s="137" customFormat="1" ht="15.75">
      <c r="A62" s="225">
        <v>45</v>
      </c>
      <c r="B62" s="344" t="s">
        <v>551</v>
      </c>
      <c r="C62" s="344" t="s">
        <v>76</v>
      </c>
      <c r="D62" s="280" t="s">
        <v>72</v>
      </c>
      <c r="E62" s="249" t="s">
        <v>552</v>
      </c>
      <c r="F62" s="181" t="s">
        <v>716</v>
      </c>
      <c r="G62" s="194">
        <v>69</v>
      </c>
      <c r="H62" s="194"/>
      <c r="I62" s="194"/>
      <c r="J62" s="194">
        <v>69</v>
      </c>
      <c r="K62" s="250" t="s">
        <v>67</v>
      </c>
      <c r="L62" s="203" t="s">
        <v>78</v>
      </c>
    </row>
    <row r="63" spans="1:12" s="137" customFormat="1" ht="15.75">
      <c r="A63" s="343">
        <v>46</v>
      </c>
      <c r="B63" s="224" t="s">
        <v>362</v>
      </c>
      <c r="C63" s="224" t="s">
        <v>223</v>
      </c>
      <c r="D63" s="280" t="s">
        <v>72</v>
      </c>
      <c r="E63" s="249" t="s">
        <v>489</v>
      </c>
      <c r="F63" s="181" t="s">
        <v>664</v>
      </c>
      <c r="G63" s="203">
        <v>2</v>
      </c>
      <c r="H63" s="203"/>
      <c r="I63" s="203"/>
      <c r="J63" s="203">
        <v>2</v>
      </c>
      <c r="K63" s="281" t="s">
        <v>67</v>
      </c>
      <c r="L63" s="203" t="s">
        <v>78</v>
      </c>
    </row>
    <row r="64" spans="1:12" s="137" customFormat="1" ht="15.75">
      <c r="A64" s="225">
        <v>47</v>
      </c>
      <c r="B64" s="344" t="s">
        <v>553</v>
      </c>
      <c r="C64" s="344" t="s">
        <v>71</v>
      </c>
      <c r="D64" s="280" t="s">
        <v>72</v>
      </c>
      <c r="E64" s="249" t="s">
        <v>554</v>
      </c>
      <c r="F64" s="181" t="s">
        <v>767</v>
      </c>
      <c r="G64" s="194">
        <v>57</v>
      </c>
      <c r="H64" s="194"/>
      <c r="I64" s="194"/>
      <c r="J64" s="194">
        <v>57</v>
      </c>
      <c r="K64" s="281" t="s">
        <v>67</v>
      </c>
      <c r="L64" s="203" t="s">
        <v>78</v>
      </c>
    </row>
    <row r="65" spans="1:12" s="137" customFormat="1" ht="15.75">
      <c r="A65" s="225">
        <v>48</v>
      </c>
      <c r="B65" s="344" t="s">
        <v>555</v>
      </c>
      <c r="C65" s="344" t="s">
        <v>76</v>
      </c>
      <c r="D65" s="196" t="s">
        <v>66</v>
      </c>
      <c r="E65" s="249" t="s">
        <v>556</v>
      </c>
      <c r="F65" s="181" t="s">
        <v>650</v>
      </c>
      <c r="G65" s="194">
        <v>5</v>
      </c>
      <c r="H65" s="194">
        <v>5</v>
      </c>
      <c r="I65" s="194"/>
      <c r="J65" s="194"/>
      <c r="K65" s="281" t="s">
        <v>67</v>
      </c>
      <c r="L65" s="194" t="s">
        <v>98</v>
      </c>
    </row>
    <row r="66" spans="1:12" s="137" customFormat="1" ht="15.75">
      <c r="A66" s="225">
        <v>49</v>
      </c>
      <c r="B66" s="224" t="s">
        <v>557</v>
      </c>
      <c r="C66" s="224" t="s">
        <v>76</v>
      </c>
      <c r="D66" s="280" t="s">
        <v>72</v>
      </c>
      <c r="E66" s="339" t="s">
        <v>558</v>
      </c>
      <c r="F66" s="249" t="s">
        <v>836</v>
      </c>
      <c r="G66" s="203">
        <v>65</v>
      </c>
      <c r="H66" s="203"/>
      <c r="I66" s="203"/>
      <c r="J66" s="203">
        <v>65</v>
      </c>
      <c r="K66" s="281" t="s">
        <v>67</v>
      </c>
      <c r="L66" s="203" t="s">
        <v>78</v>
      </c>
    </row>
    <row r="67" spans="1:17" s="568" customFormat="1" ht="15.75">
      <c r="A67" s="569">
        <v>50</v>
      </c>
      <c r="B67" s="570" t="s">
        <v>742</v>
      </c>
      <c r="C67" s="570" t="s">
        <v>211</v>
      </c>
      <c r="D67" s="196" t="s">
        <v>66</v>
      </c>
      <c r="E67" s="166" t="s">
        <v>743</v>
      </c>
      <c r="F67" s="249" t="s">
        <v>744</v>
      </c>
      <c r="G67" s="194">
        <v>45</v>
      </c>
      <c r="H67" s="194"/>
      <c r="I67" s="194"/>
      <c r="J67" s="194">
        <v>45</v>
      </c>
      <c r="K67" s="281" t="s">
        <v>67</v>
      </c>
      <c r="L67" s="203" t="s">
        <v>78</v>
      </c>
      <c r="M67" s="213"/>
      <c r="N67" s="213"/>
      <c r="O67" s="213"/>
      <c r="P67" s="213"/>
      <c r="Q67" s="213"/>
    </row>
    <row r="68" spans="1:17" s="568" customFormat="1" ht="15">
      <c r="A68" s="569">
        <v>51</v>
      </c>
      <c r="B68" s="570" t="s">
        <v>745</v>
      </c>
      <c r="C68" s="570" t="s">
        <v>223</v>
      </c>
      <c r="D68" s="280" t="s">
        <v>72</v>
      </c>
      <c r="E68" s="249" t="s">
        <v>718</v>
      </c>
      <c r="F68" s="249" t="s">
        <v>837</v>
      </c>
      <c r="G68" s="194">
        <v>100</v>
      </c>
      <c r="H68" s="194"/>
      <c r="I68" s="194"/>
      <c r="J68" s="194">
        <v>100</v>
      </c>
      <c r="K68" s="250" t="s">
        <v>67</v>
      </c>
      <c r="L68" s="203" t="s">
        <v>78</v>
      </c>
      <c r="M68" s="213"/>
      <c r="N68" s="213"/>
      <c r="O68" s="213"/>
      <c r="P68" s="213"/>
      <c r="Q68" s="213"/>
    </row>
    <row r="69" spans="1:17" s="568" customFormat="1" ht="15">
      <c r="A69" s="569">
        <v>52</v>
      </c>
      <c r="B69" s="570" t="s">
        <v>75</v>
      </c>
      <c r="C69" s="570" t="s">
        <v>223</v>
      </c>
      <c r="D69" s="196" t="s">
        <v>66</v>
      </c>
      <c r="E69" s="249" t="s">
        <v>746</v>
      </c>
      <c r="F69" s="249" t="s">
        <v>747</v>
      </c>
      <c r="G69" s="194">
        <v>2</v>
      </c>
      <c r="H69" s="194">
        <v>2</v>
      </c>
      <c r="I69" s="194"/>
      <c r="J69" s="194"/>
      <c r="K69" s="250" t="s">
        <v>67</v>
      </c>
      <c r="L69" s="194" t="s">
        <v>98</v>
      </c>
      <c r="M69" s="213"/>
      <c r="N69" s="213"/>
      <c r="O69" s="213"/>
      <c r="P69" s="213"/>
      <c r="Q69" s="213"/>
    </row>
    <row r="70" spans="1:17" s="568" customFormat="1" ht="15">
      <c r="A70" s="569">
        <v>53</v>
      </c>
      <c r="B70" s="570" t="s">
        <v>748</v>
      </c>
      <c r="C70" s="570" t="s">
        <v>211</v>
      </c>
      <c r="D70" s="196" t="s">
        <v>66</v>
      </c>
      <c r="E70" s="249" t="s">
        <v>623</v>
      </c>
      <c r="F70" s="249" t="s">
        <v>838</v>
      </c>
      <c r="G70" s="194">
        <v>50</v>
      </c>
      <c r="H70" s="194"/>
      <c r="I70" s="194"/>
      <c r="J70" s="194">
        <v>50</v>
      </c>
      <c r="K70" s="250" t="s">
        <v>67</v>
      </c>
      <c r="L70" s="203" t="s">
        <v>78</v>
      </c>
      <c r="M70" s="213"/>
      <c r="N70" s="213"/>
      <c r="O70" s="213"/>
      <c r="P70" s="213"/>
      <c r="Q70" s="213"/>
    </row>
    <row r="71" spans="1:17" s="568" customFormat="1" ht="15">
      <c r="A71" s="569">
        <v>54</v>
      </c>
      <c r="B71" s="570" t="s">
        <v>379</v>
      </c>
      <c r="C71" s="570" t="s">
        <v>76</v>
      </c>
      <c r="D71" s="196" t="s">
        <v>72</v>
      </c>
      <c r="E71" s="249" t="s">
        <v>599</v>
      </c>
      <c r="F71" s="249" t="s">
        <v>749</v>
      </c>
      <c r="G71" s="194">
        <v>11</v>
      </c>
      <c r="H71" s="194"/>
      <c r="I71" s="194"/>
      <c r="J71" s="194">
        <v>11</v>
      </c>
      <c r="K71" s="250" t="s">
        <v>67</v>
      </c>
      <c r="L71" s="203" t="s">
        <v>78</v>
      </c>
      <c r="M71" s="213"/>
      <c r="N71" s="213"/>
      <c r="O71" s="213"/>
      <c r="P71" s="213"/>
      <c r="Q71" s="213"/>
    </row>
    <row r="72" spans="1:17" s="568" customFormat="1" ht="15">
      <c r="A72" s="569">
        <v>55</v>
      </c>
      <c r="B72" s="570" t="s">
        <v>381</v>
      </c>
      <c r="C72" s="570" t="s">
        <v>76</v>
      </c>
      <c r="D72" s="280" t="s">
        <v>72</v>
      </c>
      <c r="E72" s="249" t="s">
        <v>599</v>
      </c>
      <c r="F72" s="249" t="s">
        <v>749</v>
      </c>
      <c r="G72" s="194">
        <v>20</v>
      </c>
      <c r="H72" s="194"/>
      <c r="I72" s="194"/>
      <c r="J72" s="194">
        <v>20</v>
      </c>
      <c r="K72" s="281" t="s">
        <v>67</v>
      </c>
      <c r="L72" s="203" t="s">
        <v>78</v>
      </c>
      <c r="M72" s="213"/>
      <c r="N72" s="213"/>
      <c r="O72" s="213"/>
      <c r="P72" s="213"/>
      <c r="Q72" s="213"/>
    </row>
    <row r="73" spans="1:17" s="568" customFormat="1" ht="15">
      <c r="A73" s="569">
        <v>56</v>
      </c>
      <c r="B73" s="570" t="s">
        <v>750</v>
      </c>
      <c r="C73" s="570" t="s">
        <v>76</v>
      </c>
      <c r="D73" s="280" t="s">
        <v>72</v>
      </c>
      <c r="E73" s="249" t="s">
        <v>599</v>
      </c>
      <c r="F73" s="249" t="s">
        <v>749</v>
      </c>
      <c r="G73" s="194">
        <v>65</v>
      </c>
      <c r="H73" s="194"/>
      <c r="I73" s="194"/>
      <c r="J73" s="194">
        <v>65</v>
      </c>
      <c r="K73" s="281" t="s">
        <v>67</v>
      </c>
      <c r="L73" s="203" t="s">
        <v>78</v>
      </c>
      <c r="M73" s="213"/>
      <c r="N73" s="213"/>
      <c r="O73" s="213"/>
      <c r="P73" s="213"/>
      <c r="Q73" s="213"/>
    </row>
    <row r="74" spans="1:17" s="568" customFormat="1" ht="15">
      <c r="A74" s="569">
        <v>57</v>
      </c>
      <c r="B74" s="570" t="s">
        <v>751</v>
      </c>
      <c r="C74" s="570" t="s">
        <v>76</v>
      </c>
      <c r="D74" s="280" t="s">
        <v>72</v>
      </c>
      <c r="E74" s="249" t="s">
        <v>599</v>
      </c>
      <c r="F74" s="249" t="s">
        <v>749</v>
      </c>
      <c r="G74" s="194">
        <v>50</v>
      </c>
      <c r="H74" s="194"/>
      <c r="I74" s="194"/>
      <c r="J74" s="194">
        <v>50</v>
      </c>
      <c r="K74" s="250" t="s">
        <v>67</v>
      </c>
      <c r="L74" s="203" t="s">
        <v>78</v>
      </c>
      <c r="M74" s="213"/>
      <c r="N74" s="213"/>
      <c r="O74" s="213"/>
      <c r="P74" s="213"/>
      <c r="Q74" s="213"/>
    </row>
    <row r="75" spans="1:17" s="568" customFormat="1" ht="15">
      <c r="A75" s="569">
        <v>58</v>
      </c>
      <c r="B75" s="570" t="s">
        <v>752</v>
      </c>
      <c r="C75" s="570" t="s">
        <v>96</v>
      </c>
      <c r="D75" s="280" t="s">
        <v>72</v>
      </c>
      <c r="E75" s="249" t="s">
        <v>753</v>
      </c>
      <c r="F75" s="249" t="s">
        <v>839</v>
      </c>
      <c r="G75" s="194">
        <v>96</v>
      </c>
      <c r="H75" s="194"/>
      <c r="I75" s="194"/>
      <c r="J75" s="194">
        <v>96</v>
      </c>
      <c r="K75" s="281" t="s">
        <v>67</v>
      </c>
      <c r="L75" s="203" t="s">
        <v>78</v>
      </c>
      <c r="M75" s="213"/>
      <c r="N75" s="213"/>
      <c r="O75" s="213"/>
      <c r="P75" s="213"/>
      <c r="Q75" s="213"/>
    </row>
    <row r="76" spans="1:17" s="568" customFormat="1" ht="15.75">
      <c r="A76" s="569">
        <v>59</v>
      </c>
      <c r="B76" s="570" t="s">
        <v>754</v>
      </c>
      <c r="C76" s="570" t="s">
        <v>96</v>
      </c>
      <c r="D76" s="280" t="s">
        <v>72</v>
      </c>
      <c r="E76" s="166" t="s">
        <v>755</v>
      </c>
      <c r="F76" s="249" t="s">
        <v>840</v>
      </c>
      <c r="G76" s="194">
        <v>45</v>
      </c>
      <c r="H76" s="194"/>
      <c r="I76" s="194"/>
      <c r="J76" s="194">
        <v>45</v>
      </c>
      <c r="K76" s="250" t="s">
        <v>67</v>
      </c>
      <c r="L76" s="203" t="s">
        <v>78</v>
      </c>
      <c r="M76" s="213"/>
      <c r="N76" s="213"/>
      <c r="O76" s="213"/>
      <c r="P76" s="213"/>
      <c r="Q76" s="213"/>
    </row>
    <row r="77" spans="1:17" s="568" customFormat="1" ht="15.75">
      <c r="A77" s="899">
        <v>60</v>
      </c>
      <c r="B77" s="902" t="s">
        <v>756</v>
      </c>
      <c r="C77" s="570" t="s">
        <v>106</v>
      </c>
      <c r="D77" s="280" t="s">
        <v>72</v>
      </c>
      <c r="E77" s="166" t="s">
        <v>560</v>
      </c>
      <c r="F77" s="249" t="s">
        <v>841</v>
      </c>
      <c r="G77" s="194">
        <v>93</v>
      </c>
      <c r="H77" s="194"/>
      <c r="I77" s="194"/>
      <c r="J77" s="194">
        <v>93</v>
      </c>
      <c r="K77" s="250" t="s">
        <v>67</v>
      </c>
      <c r="L77" s="194" t="s">
        <v>74</v>
      </c>
      <c r="M77" s="213"/>
      <c r="N77" s="213"/>
      <c r="O77" s="213"/>
      <c r="P77" s="213"/>
      <c r="Q77" s="213"/>
    </row>
    <row r="78" spans="1:17" s="568" customFormat="1" ht="15.75">
      <c r="A78" s="900"/>
      <c r="B78" s="903"/>
      <c r="C78" s="570" t="s">
        <v>106</v>
      </c>
      <c r="D78" s="280" t="s">
        <v>72</v>
      </c>
      <c r="E78" s="166" t="s">
        <v>560</v>
      </c>
      <c r="F78" s="249" t="s">
        <v>841</v>
      </c>
      <c r="G78" s="194">
        <v>20</v>
      </c>
      <c r="H78" s="194"/>
      <c r="I78" s="194"/>
      <c r="J78" s="194">
        <v>20</v>
      </c>
      <c r="K78" s="250" t="s">
        <v>67</v>
      </c>
      <c r="L78" s="194" t="s">
        <v>98</v>
      </c>
      <c r="M78" s="213"/>
      <c r="N78" s="213"/>
      <c r="O78" s="213"/>
      <c r="P78" s="213"/>
      <c r="Q78" s="213"/>
    </row>
    <row r="79" spans="1:17" s="568" customFormat="1" ht="15.75">
      <c r="A79" s="901"/>
      <c r="B79" s="904"/>
      <c r="C79" s="570" t="s">
        <v>106</v>
      </c>
      <c r="D79" s="280" t="s">
        <v>72</v>
      </c>
      <c r="E79" s="166" t="s">
        <v>560</v>
      </c>
      <c r="F79" s="249" t="s">
        <v>841</v>
      </c>
      <c r="G79" s="194">
        <v>5</v>
      </c>
      <c r="H79" s="194">
        <v>5</v>
      </c>
      <c r="I79" s="194"/>
      <c r="J79" s="194"/>
      <c r="K79" s="281" t="s">
        <v>67</v>
      </c>
      <c r="L79" s="194" t="s">
        <v>98</v>
      </c>
      <c r="M79" s="213"/>
      <c r="N79" s="213"/>
      <c r="O79" s="213"/>
      <c r="P79" s="213"/>
      <c r="Q79" s="213"/>
    </row>
    <row r="80" spans="1:17" s="568" customFormat="1" ht="15">
      <c r="A80" s="569">
        <v>61</v>
      </c>
      <c r="B80" s="570" t="s">
        <v>757</v>
      </c>
      <c r="C80" s="570" t="s">
        <v>106</v>
      </c>
      <c r="D80" s="280" t="s">
        <v>72</v>
      </c>
      <c r="E80" s="249" t="s">
        <v>643</v>
      </c>
      <c r="F80" s="249" t="s">
        <v>842</v>
      </c>
      <c r="G80" s="194">
        <v>34</v>
      </c>
      <c r="H80" s="194"/>
      <c r="I80" s="194"/>
      <c r="J80" s="194">
        <v>34</v>
      </c>
      <c r="K80" s="250" t="s">
        <v>67</v>
      </c>
      <c r="L80" s="203" t="s">
        <v>78</v>
      </c>
      <c r="M80" s="213"/>
      <c r="N80" s="213"/>
      <c r="O80" s="213"/>
      <c r="P80" s="213"/>
      <c r="Q80" s="213"/>
    </row>
    <row r="81" spans="1:17" s="568" customFormat="1" ht="15">
      <c r="A81" s="569">
        <v>62</v>
      </c>
      <c r="B81" s="570" t="s">
        <v>100</v>
      </c>
      <c r="C81" s="570" t="s">
        <v>106</v>
      </c>
      <c r="D81" s="196" t="s">
        <v>66</v>
      </c>
      <c r="E81" s="249" t="s">
        <v>556</v>
      </c>
      <c r="F81" s="249" t="s">
        <v>843</v>
      </c>
      <c r="G81" s="194">
        <v>4</v>
      </c>
      <c r="H81" s="194">
        <v>4</v>
      </c>
      <c r="I81" s="194"/>
      <c r="J81" s="194"/>
      <c r="K81" s="250" t="s">
        <v>67</v>
      </c>
      <c r="L81" s="194" t="s">
        <v>98</v>
      </c>
      <c r="M81" s="213"/>
      <c r="N81" s="213"/>
      <c r="O81" s="213"/>
      <c r="P81" s="213"/>
      <c r="Q81" s="213"/>
    </row>
    <row r="82" spans="1:17" s="568" customFormat="1" ht="15">
      <c r="A82" s="899">
        <v>63</v>
      </c>
      <c r="B82" s="902" t="s">
        <v>758</v>
      </c>
      <c r="C82" s="570" t="s">
        <v>96</v>
      </c>
      <c r="D82" s="196" t="s">
        <v>72</v>
      </c>
      <c r="E82" s="249" t="s">
        <v>262</v>
      </c>
      <c r="F82" s="249" t="s">
        <v>844</v>
      </c>
      <c r="G82" s="194">
        <v>89</v>
      </c>
      <c r="H82" s="194"/>
      <c r="I82" s="194"/>
      <c r="J82" s="194">
        <v>89</v>
      </c>
      <c r="K82" s="250" t="s">
        <v>67</v>
      </c>
      <c r="L82" s="203" t="s">
        <v>78</v>
      </c>
      <c r="M82" s="213"/>
      <c r="N82" s="213"/>
      <c r="O82" s="213"/>
      <c r="P82" s="213"/>
      <c r="Q82" s="213"/>
    </row>
    <row r="83" spans="1:17" s="568" customFormat="1" ht="15">
      <c r="A83" s="901"/>
      <c r="B83" s="904"/>
      <c r="C83" s="570" t="s">
        <v>96</v>
      </c>
      <c r="D83" s="196" t="s">
        <v>66</v>
      </c>
      <c r="E83" s="249" t="s">
        <v>310</v>
      </c>
      <c r="F83" s="249" t="s">
        <v>844</v>
      </c>
      <c r="G83" s="194">
        <v>16</v>
      </c>
      <c r="H83" s="194">
        <v>16</v>
      </c>
      <c r="I83" s="194"/>
      <c r="J83" s="194"/>
      <c r="K83" s="250" t="s">
        <v>67</v>
      </c>
      <c r="L83" s="203" t="s">
        <v>78</v>
      </c>
      <c r="M83" s="213"/>
      <c r="N83" s="213"/>
      <c r="O83" s="213"/>
      <c r="P83" s="213"/>
      <c r="Q83" s="213"/>
    </row>
    <row r="84" spans="1:17" s="568" customFormat="1" ht="30">
      <c r="A84" s="569">
        <v>64</v>
      </c>
      <c r="B84" s="570" t="s">
        <v>759</v>
      </c>
      <c r="C84" s="195" t="s">
        <v>760</v>
      </c>
      <c r="D84" s="196" t="s">
        <v>72</v>
      </c>
      <c r="E84" s="249" t="s">
        <v>761</v>
      </c>
      <c r="F84" s="249" t="s">
        <v>845</v>
      </c>
      <c r="G84" s="194">
        <v>50</v>
      </c>
      <c r="H84" s="194"/>
      <c r="I84" s="194"/>
      <c r="J84" s="194">
        <v>50</v>
      </c>
      <c r="K84" s="250" t="s">
        <v>67</v>
      </c>
      <c r="L84" s="194" t="s">
        <v>74</v>
      </c>
      <c r="M84" s="213"/>
      <c r="N84" s="213"/>
      <c r="O84" s="213"/>
      <c r="P84" s="213"/>
      <c r="Q84" s="213"/>
    </row>
    <row r="85" spans="1:17" s="568" customFormat="1" ht="30">
      <c r="A85" s="569">
        <v>65</v>
      </c>
      <c r="B85" s="570" t="s">
        <v>762</v>
      </c>
      <c r="C85" s="195" t="s">
        <v>760</v>
      </c>
      <c r="D85" s="196" t="s">
        <v>66</v>
      </c>
      <c r="E85" s="249" t="s">
        <v>402</v>
      </c>
      <c r="F85" s="249" t="s">
        <v>846</v>
      </c>
      <c r="G85" s="194">
        <v>67</v>
      </c>
      <c r="H85" s="194"/>
      <c r="I85" s="194"/>
      <c r="J85" s="194">
        <v>67</v>
      </c>
      <c r="K85" s="281" t="s">
        <v>67</v>
      </c>
      <c r="L85" s="194" t="s">
        <v>74</v>
      </c>
      <c r="M85" s="213"/>
      <c r="N85" s="213"/>
      <c r="O85" s="213"/>
      <c r="P85" s="213"/>
      <c r="Q85" s="213"/>
    </row>
    <row r="86" spans="1:17" s="568" customFormat="1" ht="15">
      <c r="A86" s="569">
        <v>66</v>
      </c>
      <c r="B86" s="570" t="s">
        <v>763</v>
      </c>
      <c r="C86" s="570" t="s">
        <v>71</v>
      </c>
      <c r="D86" s="280" t="s">
        <v>72</v>
      </c>
      <c r="E86" s="249" t="s">
        <v>764</v>
      </c>
      <c r="F86" s="587"/>
      <c r="G86" s="194">
        <v>200</v>
      </c>
      <c r="H86" s="194"/>
      <c r="I86" s="194"/>
      <c r="J86" s="194">
        <v>200</v>
      </c>
      <c r="K86" s="281" t="s">
        <v>67</v>
      </c>
      <c r="L86" s="194" t="s">
        <v>74</v>
      </c>
      <c r="M86" s="213"/>
      <c r="N86" s="213"/>
      <c r="O86" s="213"/>
      <c r="P86" s="213"/>
      <c r="Q86" s="213"/>
    </row>
    <row r="87" spans="1:17" s="568" customFormat="1" ht="15">
      <c r="A87" s="585">
        <v>67</v>
      </c>
      <c r="B87" s="586" t="s">
        <v>813</v>
      </c>
      <c r="C87" s="586" t="s">
        <v>76</v>
      </c>
      <c r="D87" s="280" t="s">
        <v>72</v>
      </c>
      <c r="E87" s="249" t="s">
        <v>790</v>
      </c>
      <c r="F87" s="249"/>
      <c r="G87" s="194">
        <v>90</v>
      </c>
      <c r="H87" s="194"/>
      <c r="I87" s="194"/>
      <c r="J87" s="194">
        <v>90</v>
      </c>
      <c r="K87" s="281" t="s">
        <v>67</v>
      </c>
      <c r="L87" s="203" t="s">
        <v>74</v>
      </c>
      <c r="M87" s="213"/>
      <c r="N87" s="213"/>
      <c r="O87" s="213"/>
      <c r="P87" s="213"/>
      <c r="Q87" s="213"/>
    </row>
    <row r="88" spans="1:17" s="568" customFormat="1" ht="15">
      <c r="A88" s="582">
        <v>68</v>
      </c>
      <c r="B88" s="583" t="s">
        <v>814</v>
      </c>
      <c r="C88" s="583" t="s">
        <v>76</v>
      </c>
      <c r="D88" s="280" t="s">
        <v>72</v>
      </c>
      <c r="E88" s="587" t="s">
        <v>790</v>
      </c>
      <c r="F88" s="587"/>
      <c r="G88" s="203">
        <v>300</v>
      </c>
      <c r="H88" s="203"/>
      <c r="I88" s="203"/>
      <c r="J88" s="203">
        <v>300</v>
      </c>
      <c r="K88" s="281" t="s">
        <v>67</v>
      </c>
      <c r="L88" s="203" t="s">
        <v>74</v>
      </c>
      <c r="M88" s="213"/>
      <c r="N88" s="213"/>
      <c r="O88" s="213"/>
      <c r="P88" s="213"/>
      <c r="Q88" s="213"/>
    </row>
    <row r="89" spans="1:12" s="595" customFormat="1" ht="15">
      <c r="A89" s="655">
        <v>69</v>
      </c>
      <c r="B89" s="656" t="s">
        <v>499</v>
      </c>
      <c r="C89" s="656" t="s">
        <v>71</v>
      </c>
      <c r="D89" s="280" t="s">
        <v>72</v>
      </c>
      <c r="E89" s="587" t="s">
        <v>835</v>
      </c>
      <c r="F89" s="587"/>
      <c r="G89" s="203">
        <v>65</v>
      </c>
      <c r="H89" s="203"/>
      <c r="I89" s="203"/>
      <c r="J89" s="203">
        <v>65</v>
      </c>
      <c r="K89" s="281" t="s">
        <v>67</v>
      </c>
      <c r="L89" s="203" t="s">
        <v>74</v>
      </c>
    </row>
    <row r="90" spans="1:12" s="595" customFormat="1" ht="15">
      <c r="A90" s="655">
        <v>70</v>
      </c>
      <c r="B90" s="654" t="s">
        <v>550</v>
      </c>
      <c r="C90" s="195" t="s">
        <v>71</v>
      </c>
      <c r="D90" s="196" t="s">
        <v>66</v>
      </c>
      <c r="E90" s="249" t="s">
        <v>905</v>
      </c>
      <c r="F90" s="249" t="s">
        <v>906</v>
      </c>
      <c r="G90" s="194">
        <v>12</v>
      </c>
      <c r="H90" s="194"/>
      <c r="I90" s="194"/>
      <c r="J90" s="194">
        <v>12</v>
      </c>
      <c r="K90" s="250" t="s">
        <v>67</v>
      </c>
      <c r="L90" s="194" t="s">
        <v>74</v>
      </c>
    </row>
    <row r="91" spans="1:12" s="595" customFormat="1" ht="15">
      <c r="A91" s="655">
        <v>71</v>
      </c>
      <c r="B91" s="654" t="s">
        <v>907</v>
      </c>
      <c r="C91" s="195" t="s">
        <v>280</v>
      </c>
      <c r="D91" s="196" t="s">
        <v>72</v>
      </c>
      <c r="E91" s="249" t="s">
        <v>908</v>
      </c>
      <c r="F91" s="249"/>
      <c r="G91" s="194">
        <v>120</v>
      </c>
      <c r="H91" s="194"/>
      <c r="I91" s="194"/>
      <c r="J91" s="194">
        <v>120</v>
      </c>
      <c r="K91" s="250" t="s">
        <v>67</v>
      </c>
      <c r="L91" s="194" t="s">
        <v>74</v>
      </c>
    </row>
    <row r="92" spans="1:12" s="595" customFormat="1" ht="15">
      <c r="A92" s="655">
        <v>72</v>
      </c>
      <c r="B92" s="654" t="s">
        <v>909</v>
      </c>
      <c r="C92" s="195" t="s">
        <v>106</v>
      </c>
      <c r="D92" s="196" t="s">
        <v>72</v>
      </c>
      <c r="E92" s="249" t="s">
        <v>855</v>
      </c>
      <c r="F92" s="249"/>
      <c r="G92" s="194">
        <v>39</v>
      </c>
      <c r="H92" s="194">
        <v>2</v>
      </c>
      <c r="I92" s="194"/>
      <c r="J92" s="194">
        <v>37</v>
      </c>
      <c r="K92" s="250" t="s">
        <v>67</v>
      </c>
      <c r="L92" s="203" t="s">
        <v>78</v>
      </c>
    </row>
    <row r="93" spans="1:12" s="595" customFormat="1" ht="15">
      <c r="A93" s="653">
        <v>73</v>
      </c>
      <c r="B93" s="654" t="s">
        <v>910</v>
      </c>
      <c r="C93" s="195" t="s">
        <v>71</v>
      </c>
      <c r="D93" s="196" t="s">
        <v>66</v>
      </c>
      <c r="E93" s="249" t="s">
        <v>911</v>
      </c>
      <c r="F93" s="249"/>
      <c r="G93" s="194">
        <v>34</v>
      </c>
      <c r="H93" s="194"/>
      <c r="I93" s="194"/>
      <c r="J93" s="194">
        <v>34</v>
      </c>
      <c r="K93" s="250" t="s">
        <v>67</v>
      </c>
      <c r="L93" s="203" t="s">
        <v>78</v>
      </c>
    </row>
    <row r="94" spans="1:12" s="595" customFormat="1" ht="15">
      <c r="A94" s="653">
        <v>74</v>
      </c>
      <c r="B94" s="654" t="s">
        <v>742</v>
      </c>
      <c r="C94" s="195" t="s">
        <v>211</v>
      </c>
      <c r="D94" s="196" t="s">
        <v>66</v>
      </c>
      <c r="E94" s="249" t="s">
        <v>912</v>
      </c>
      <c r="F94" s="249"/>
      <c r="G94" s="194">
        <v>2</v>
      </c>
      <c r="H94" s="194">
        <v>2</v>
      </c>
      <c r="I94" s="194"/>
      <c r="J94" s="194"/>
      <c r="K94" s="281" t="s">
        <v>67</v>
      </c>
      <c r="L94" s="194" t="s">
        <v>98</v>
      </c>
    </row>
    <row r="95" spans="1:12" s="595" customFormat="1" ht="15">
      <c r="A95" s="653">
        <v>75</v>
      </c>
      <c r="B95" s="654" t="s">
        <v>913</v>
      </c>
      <c r="C95" s="654" t="s">
        <v>76</v>
      </c>
      <c r="D95" s="280" t="s">
        <v>129</v>
      </c>
      <c r="E95" s="249" t="s">
        <v>911</v>
      </c>
      <c r="F95" s="249"/>
      <c r="G95" s="194">
        <v>98</v>
      </c>
      <c r="H95" s="194"/>
      <c r="I95" s="194"/>
      <c r="J95" s="194">
        <v>98</v>
      </c>
      <c r="K95" s="281" t="s">
        <v>67</v>
      </c>
      <c r="L95" s="194" t="s">
        <v>74</v>
      </c>
    </row>
    <row r="96" spans="1:12" s="595" customFormat="1" ht="15">
      <c r="A96" s="653">
        <v>76</v>
      </c>
      <c r="B96" s="654" t="s">
        <v>914</v>
      </c>
      <c r="C96" s="657" t="s">
        <v>215</v>
      </c>
      <c r="D96" s="280" t="s">
        <v>72</v>
      </c>
      <c r="E96" s="249" t="s">
        <v>915</v>
      </c>
      <c r="F96" s="249"/>
      <c r="G96" s="194">
        <v>100</v>
      </c>
      <c r="H96" s="194"/>
      <c r="I96" s="194"/>
      <c r="J96" s="194">
        <v>100</v>
      </c>
      <c r="K96" s="281" t="s">
        <v>67</v>
      </c>
      <c r="L96" s="194" t="s">
        <v>74</v>
      </c>
    </row>
    <row r="97" spans="1:12" s="595" customFormat="1" ht="15">
      <c r="A97" s="653">
        <v>77</v>
      </c>
      <c r="B97" s="654" t="s">
        <v>916</v>
      </c>
      <c r="C97" s="195" t="s">
        <v>215</v>
      </c>
      <c r="D97" s="280" t="s">
        <v>72</v>
      </c>
      <c r="E97" s="249" t="s">
        <v>917</v>
      </c>
      <c r="F97" s="249"/>
      <c r="G97" s="194">
        <v>100</v>
      </c>
      <c r="H97" s="194"/>
      <c r="I97" s="194"/>
      <c r="J97" s="194">
        <v>100</v>
      </c>
      <c r="K97" s="281" t="s">
        <v>67</v>
      </c>
      <c r="L97" s="194" t="s">
        <v>74</v>
      </c>
    </row>
    <row r="98" spans="1:12" s="595" customFormat="1" ht="15">
      <c r="A98" s="712">
        <v>78</v>
      </c>
      <c r="B98" s="713" t="s">
        <v>918</v>
      </c>
      <c r="C98" s="713" t="s">
        <v>361</v>
      </c>
      <c r="D98" s="205" t="s">
        <v>83</v>
      </c>
      <c r="E98" s="249" t="s">
        <v>919</v>
      </c>
      <c r="F98" s="249"/>
      <c r="G98" s="194">
        <v>34</v>
      </c>
      <c r="H98" s="194"/>
      <c r="I98" s="194"/>
      <c r="J98" s="194">
        <v>34</v>
      </c>
      <c r="K98" s="281" t="s">
        <v>67</v>
      </c>
      <c r="L98" s="194" t="s">
        <v>74</v>
      </c>
    </row>
    <row r="99" spans="1:12" s="568" customFormat="1" ht="15">
      <c r="A99" s="710">
        <v>79</v>
      </c>
      <c r="B99" s="713" t="s">
        <v>1009</v>
      </c>
      <c r="C99" s="713" t="s">
        <v>361</v>
      </c>
      <c r="D99" s="280" t="s">
        <v>72</v>
      </c>
      <c r="E99" s="249" t="s">
        <v>1010</v>
      </c>
      <c r="F99" s="249"/>
      <c r="G99" s="194">
        <v>35</v>
      </c>
      <c r="H99" s="203"/>
      <c r="I99" s="203"/>
      <c r="J99" s="194">
        <v>35</v>
      </c>
      <c r="K99" s="281" t="s">
        <v>67</v>
      </c>
      <c r="L99" s="203" t="s">
        <v>78</v>
      </c>
    </row>
    <row r="100" spans="1:12" s="568" customFormat="1" ht="15">
      <c r="A100" s="710">
        <v>80</v>
      </c>
      <c r="B100" s="713" t="s">
        <v>1011</v>
      </c>
      <c r="C100" s="713" t="s">
        <v>76</v>
      </c>
      <c r="D100" s="280" t="s">
        <v>72</v>
      </c>
      <c r="E100" s="249" t="s">
        <v>1012</v>
      </c>
      <c r="F100" s="249"/>
      <c r="G100" s="194">
        <v>60</v>
      </c>
      <c r="H100" s="203"/>
      <c r="I100" s="203"/>
      <c r="J100" s="194">
        <v>60</v>
      </c>
      <c r="K100" s="281" t="s">
        <v>67</v>
      </c>
      <c r="L100" s="194" t="s">
        <v>74</v>
      </c>
    </row>
    <row r="101" spans="1:12" s="568" customFormat="1" ht="15">
      <c r="A101" s="710">
        <v>81</v>
      </c>
      <c r="B101" s="713" t="s">
        <v>1013</v>
      </c>
      <c r="C101" s="195" t="s">
        <v>71</v>
      </c>
      <c r="D101" s="280" t="s">
        <v>72</v>
      </c>
      <c r="E101" s="249" t="s">
        <v>1014</v>
      </c>
      <c r="F101" s="249"/>
      <c r="G101" s="194">
        <v>83</v>
      </c>
      <c r="H101" s="203"/>
      <c r="I101" s="203"/>
      <c r="J101" s="194">
        <v>83</v>
      </c>
      <c r="K101" s="281" t="s">
        <v>67</v>
      </c>
      <c r="L101" s="194" t="s">
        <v>74</v>
      </c>
    </row>
    <row r="102" spans="1:12" s="568" customFormat="1" ht="15">
      <c r="A102" s="710">
        <v>82</v>
      </c>
      <c r="B102" s="713" t="s">
        <v>1015</v>
      </c>
      <c r="C102" s="195" t="s">
        <v>215</v>
      </c>
      <c r="D102" s="280" t="s">
        <v>72</v>
      </c>
      <c r="E102" s="249" t="s">
        <v>1016</v>
      </c>
      <c r="F102" s="249"/>
      <c r="G102" s="194">
        <v>90</v>
      </c>
      <c r="H102" s="203"/>
      <c r="I102" s="203"/>
      <c r="J102" s="194">
        <v>90</v>
      </c>
      <c r="K102" s="281" t="s">
        <v>67</v>
      </c>
      <c r="L102" s="194" t="s">
        <v>74</v>
      </c>
    </row>
    <row r="103" spans="1:12" s="568" customFormat="1" ht="15">
      <c r="A103" s="710">
        <v>83</v>
      </c>
      <c r="B103" s="743" t="s">
        <v>1017</v>
      </c>
      <c r="C103" s="743" t="s">
        <v>76</v>
      </c>
      <c r="D103" s="280" t="s">
        <v>72</v>
      </c>
      <c r="E103" s="587" t="s">
        <v>1018</v>
      </c>
      <c r="F103" s="587"/>
      <c r="G103" s="203">
        <v>50</v>
      </c>
      <c r="H103" s="203"/>
      <c r="I103" s="203"/>
      <c r="J103" s="203">
        <v>50</v>
      </c>
      <c r="K103" s="281" t="s">
        <v>67</v>
      </c>
      <c r="L103" s="203" t="s">
        <v>74</v>
      </c>
    </row>
    <row r="104" spans="1:12" s="568" customFormat="1" ht="15">
      <c r="A104" s="740">
        <v>84</v>
      </c>
      <c r="B104" s="741" t="s">
        <v>1068</v>
      </c>
      <c r="C104" s="741" t="s">
        <v>76</v>
      </c>
      <c r="D104" s="280" t="s">
        <v>72</v>
      </c>
      <c r="E104" s="249" t="s">
        <v>1069</v>
      </c>
      <c r="F104" s="249"/>
      <c r="G104" s="194">
        <v>100</v>
      </c>
      <c r="H104" s="194"/>
      <c r="I104" s="194"/>
      <c r="J104" s="194">
        <v>100</v>
      </c>
      <c r="K104" s="281" t="s">
        <v>67</v>
      </c>
      <c r="L104" s="194" t="s">
        <v>98</v>
      </c>
    </row>
    <row r="105" spans="1:12" s="568" customFormat="1" ht="15">
      <c r="A105" s="740">
        <v>85</v>
      </c>
      <c r="B105" s="741" t="s">
        <v>1070</v>
      </c>
      <c r="C105" s="741" t="s">
        <v>76</v>
      </c>
      <c r="D105" s="280" t="s">
        <v>72</v>
      </c>
      <c r="E105" s="249" t="s">
        <v>1071</v>
      </c>
      <c r="F105" s="249"/>
      <c r="G105" s="194">
        <v>100</v>
      </c>
      <c r="H105" s="194"/>
      <c r="I105" s="194"/>
      <c r="J105" s="194">
        <v>100</v>
      </c>
      <c r="K105" s="281" t="s">
        <v>67</v>
      </c>
      <c r="L105" s="194" t="s">
        <v>98</v>
      </c>
    </row>
    <row r="106" spans="1:12" s="568" customFormat="1" ht="15">
      <c r="A106" s="740">
        <v>86</v>
      </c>
      <c r="B106" s="741" t="s">
        <v>1072</v>
      </c>
      <c r="C106" s="195" t="s">
        <v>106</v>
      </c>
      <c r="D106" s="280" t="s">
        <v>72</v>
      </c>
      <c r="E106" s="249" t="s">
        <v>1040</v>
      </c>
      <c r="F106" s="249"/>
      <c r="G106" s="194">
        <v>52</v>
      </c>
      <c r="H106" s="194"/>
      <c r="I106" s="194"/>
      <c r="J106" s="194">
        <v>52</v>
      </c>
      <c r="K106" s="281" t="s">
        <v>67</v>
      </c>
      <c r="L106" s="203" t="s">
        <v>78</v>
      </c>
    </row>
    <row r="107" spans="1:12" s="568" customFormat="1" ht="15">
      <c r="A107" s="740">
        <v>87</v>
      </c>
      <c r="B107" s="741" t="s">
        <v>1073</v>
      </c>
      <c r="C107" s="195" t="s">
        <v>106</v>
      </c>
      <c r="D107" s="280" t="s">
        <v>72</v>
      </c>
      <c r="E107" s="249" t="s">
        <v>1040</v>
      </c>
      <c r="F107" s="249"/>
      <c r="G107" s="194">
        <v>95</v>
      </c>
      <c r="H107" s="194"/>
      <c r="I107" s="194"/>
      <c r="J107" s="194">
        <v>95</v>
      </c>
      <c r="K107" s="281" t="s">
        <v>67</v>
      </c>
      <c r="L107" s="203" t="s">
        <v>78</v>
      </c>
    </row>
    <row r="108" spans="1:12" s="568" customFormat="1" ht="15">
      <c r="A108" s="742">
        <v>88</v>
      </c>
      <c r="B108" s="743" t="s">
        <v>1074</v>
      </c>
      <c r="C108" s="743" t="s">
        <v>223</v>
      </c>
      <c r="D108" s="280" t="s">
        <v>83</v>
      </c>
      <c r="E108" s="587" t="s">
        <v>1016</v>
      </c>
      <c r="F108" s="587"/>
      <c r="G108" s="203">
        <v>100</v>
      </c>
      <c r="H108" s="203"/>
      <c r="I108" s="203"/>
      <c r="J108" s="203">
        <v>100</v>
      </c>
      <c r="K108" s="281" t="s">
        <v>67</v>
      </c>
      <c r="L108" s="203" t="s">
        <v>98</v>
      </c>
    </row>
    <row r="109" spans="1:12" s="568" customFormat="1" ht="15">
      <c r="A109" s="777">
        <v>89</v>
      </c>
      <c r="B109" s="778" t="s">
        <v>1078</v>
      </c>
      <c r="C109" s="195" t="s">
        <v>96</v>
      </c>
      <c r="D109" s="280" t="s">
        <v>66</v>
      </c>
      <c r="E109" s="249" t="s">
        <v>1079</v>
      </c>
      <c r="F109" s="249" t="s">
        <v>1080</v>
      </c>
      <c r="G109" s="194">
        <v>74</v>
      </c>
      <c r="H109" s="194"/>
      <c r="I109" s="194"/>
      <c r="J109" s="194">
        <v>74</v>
      </c>
      <c r="K109" s="281" t="s">
        <v>67</v>
      </c>
      <c r="L109" s="203" t="s">
        <v>78</v>
      </c>
    </row>
    <row r="110" spans="1:12" s="568" customFormat="1" ht="15">
      <c r="A110" s="777">
        <v>90</v>
      </c>
      <c r="B110" s="778" t="s">
        <v>1081</v>
      </c>
      <c r="C110" s="195" t="s">
        <v>354</v>
      </c>
      <c r="D110" s="280" t="s">
        <v>72</v>
      </c>
      <c r="E110" s="249" t="s">
        <v>1082</v>
      </c>
      <c r="F110" s="249"/>
      <c r="G110" s="194">
        <v>56</v>
      </c>
      <c r="H110" s="194"/>
      <c r="I110" s="194"/>
      <c r="J110" s="194">
        <v>56</v>
      </c>
      <c r="K110" s="281" t="s">
        <v>67</v>
      </c>
      <c r="L110" s="203" t="s">
        <v>78</v>
      </c>
    </row>
    <row r="111" spans="1:12" s="568" customFormat="1" ht="15.75" thickBot="1">
      <c r="A111" s="775">
        <v>91</v>
      </c>
      <c r="B111" s="776" t="s">
        <v>1083</v>
      </c>
      <c r="C111" s="776" t="s">
        <v>76</v>
      </c>
      <c r="D111" s="280" t="s">
        <v>72</v>
      </c>
      <c r="E111" s="587" t="s">
        <v>1084</v>
      </c>
      <c r="F111" s="587"/>
      <c r="G111" s="203">
        <v>58</v>
      </c>
      <c r="H111" s="203"/>
      <c r="I111" s="203"/>
      <c r="J111" s="203">
        <v>58</v>
      </c>
      <c r="K111" s="281" t="s">
        <v>67</v>
      </c>
      <c r="L111" s="203" t="s">
        <v>78</v>
      </c>
    </row>
    <row r="112" spans="1:17" s="137" customFormat="1" ht="15.75" customHeight="1" thickBot="1">
      <c r="A112" s="881" t="s">
        <v>52</v>
      </c>
      <c r="B112" s="882"/>
      <c r="C112" s="882"/>
      <c r="D112" s="882"/>
      <c r="E112" s="882"/>
      <c r="F112" s="883"/>
      <c r="G112" s="2">
        <f>SUM(G8:G111)</f>
        <v>6157</v>
      </c>
      <c r="H112" s="3">
        <f>SUM(H8:H98)</f>
        <v>89</v>
      </c>
      <c r="I112" s="3"/>
      <c r="J112" s="4">
        <f>SUM(J8:J111)</f>
        <v>6068</v>
      </c>
      <c r="K112" s="4" t="s">
        <v>13</v>
      </c>
      <c r="L112" s="547" t="s">
        <v>13</v>
      </c>
      <c r="M112" s="213"/>
      <c r="N112" s="213"/>
      <c r="O112" s="213"/>
      <c r="P112" s="213"/>
      <c r="Q112" s="213"/>
    </row>
    <row r="113" spans="1:17" s="595" customFormat="1" ht="12" customHeight="1">
      <c r="A113" s="56"/>
      <c r="B113" s="56"/>
      <c r="C113" s="56"/>
      <c r="D113" s="56"/>
      <c r="E113" s="56"/>
      <c r="F113" s="56"/>
      <c r="G113" s="612"/>
      <c r="H113" s="613"/>
      <c r="I113" s="613"/>
      <c r="J113" s="614"/>
      <c r="K113" s="614"/>
      <c r="L113" s="597"/>
      <c r="M113" s="213"/>
      <c r="N113" s="213"/>
      <c r="O113" s="213"/>
      <c r="P113" s="213"/>
      <c r="Q113" s="213"/>
    </row>
    <row r="114" spans="1:17" s="595" customFormat="1" ht="12" customHeight="1">
      <c r="A114" s="56"/>
      <c r="B114" s="56"/>
      <c r="C114" s="56"/>
      <c r="D114" s="56"/>
      <c r="E114" s="56"/>
      <c r="F114" s="56"/>
      <c r="G114" s="612"/>
      <c r="H114" s="613"/>
      <c r="I114" s="613"/>
      <c r="J114" s="614"/>
      <c r="K114" s="614"/>
      <c r="L114" s="597"/>
      <c r="M114" s="213"/>
      <c r="N114" s="213"/>
      <c r="O114" s="213"/>
      <c r="P114" s="213"/>
      <c r="Q114" s="213"/>
    </row>
    <row r="115" spans="1:12" ht="15.75" customHeight="1">
      <c r="A115" s="842" t="s">
        <v>18</v>
      </c>
      <c r="B115" s="842"/>
      <c r="C115" s="842"/>
      <c r="D115" s="842"/>
      <c r="E115" s="842"/>
      <c r="F115" s="842"/>
      <c r="G115" s="10"/>
      <c r="H115" s="9"/>
      <c r="I115" s="9"/>
      <c r="J115" s="9"/>
      <c r="K115" s="9"/>
      <c r="L115" s="54"/>
    </row>
    <row r="116" spans="1:12" ht="15.75" customHeight="1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54"/>
    </row>
    <row r="117" spans="1:12" ht="15.75" customHeight="1" thickBot="1">
      <c r="A117" s="853" t="s">
        <v>1</v>
      </c>
      <c r="B117" s="853" t="s">
        <v>3</v>
      </c>
      <c r="C117" s="849" t="s">
        <v>19</v>
      </c>
      <c r="D117" s="850"/>
      <c r="E117" s="850"/>
      <c r="F117" s="851"/>
      <c r="G117" s="9"/>
      <c r="H117" s="9"/>
      <c r="I117" s="9"/>
      <c r="J117" s="9"/>
      <c r="K117" s="9"/>
      <c r="L117" s="54"/>
    </row>
    <row r="118" spans="1:12" ht="15.75" customHeight="1" thickBot="1">
      <c r="A118" s="854"/>
      <c r="B118" s="854"/>
      <c r="C118" s="858" t="s">
        <v>20</v>
      </c>
      <c r="D118" s="849" t="s">
        <v>21</v>
      </c>
      <c r="E118" s="850"/>
      <c r="F118" s="851"/>
      <c r="G118" s="9"/>
      <c r="H118" s="9"/>
      <c r="I118" s="9"/>
      <c r="J118" s="9"/>
      <c r="K118" s="9"/>
      <c r="L118" s="54"/>
    </row>
    <row r="119" spans="1:12" ht="15.75" customHeight="1" thickBot="1">
      <c r="A119" s="855"/>
      <c r="B119" s="855"/>
      <c r="C119" s="869"/>
      <c r="D119" s="11" t="s">
        <v>22</v>
      </c>
      <c r="E119" s="11" t="s">
        <v>11</v>
      </c>
      <c r="F119" s="584" t="s">
        <v>23</v>
      </c>
      <c r="G119" s="9"/>
      <c r="H119" s="9"/>
      <c r="I119" s="9"/>
      <c r="J119" s="9"/>
      <c r="K119" s="9"/>
      <c r="L119" s="54"/>
    </row>
    <row r="120" spans="1:12" ht="15.75" customHeight="1" thickBot="1">
      <c r="A120" s="110"/>
      <c r="B120" s="83"/>
      <c r="C120" s="119"/>
      <c r="D120" s="124"/>
      <c r="E120" s="125"/>
      <c r="F120" s="126"/>
      <c r="G120" s="9"/>
      <c r="H120" s="9"/>
      <c r="I120" s="9"/>
      <c r="J120" s="9"/>
      <c r="K120" s="9"/>
      <c r="L120" s="54"/>
    </row>
    <row r="121" spans="1:12" ht="15.75" customHeight="1" thickBot="1">
      <c r="A121" s="849" t="s">
        <v>24</v>
      </c>
      <c r="B121" s="851"/>
      <c r="C121" s="120"/>
      <c r="D121" s="81"/>
      <c r="E121" s="85"/>
      <c r="F121" s="123"/>
      <c r="G121" s="9"/>
      <c r="H121" s="9"/>
      <c r="I121" s="9"/>
      <c r="J121" s="9"/>
      <c r="K121" s="9"/>
      <c r="L121" s="54"/>
    </row>
    <row r="122" spans="1:12" ht="15.75" customHeight="1" thickBot="1">
      <c r="A122" s="28">
        <v>1</v>
      </c>
      <c r="B122" s="37" t="s">
        <v>83</v>
      </c>
      <c r="C122" s="121">
        <f>G14+G98+G108</f>
        <v>160</v>
      </c>
      <c r="D122" s="121"/>
      <c r="E122" s="121"/>
      <c r="F122" s="86">
        <f>J14+J98+J108</f>
        <v>160</v>
      </c>
      <c r="G122" s="9"/>
      <c r="H122" s="9"/>
      <c r="I122" s="9"/>
      <c r="J122" s="9"/>
      <c r="K122" s="9"/>
      <c r="L122" s="54"/>
    </row>
    <row r="123" spans="1:12" ht="15.75" customHeight="1" thickBot="1">
      <c r="A123" s="849" t="s">
        <v>46</v>
      </c>
      <c r="B123" s="851"/>
      <c r="C123" s="158">
        <f>SUM(C122)</f>
        <v>160</v>
      </c>
      <c r="D123" s="19"/>
      <c r="E123" s="19"/>
      <c r="F123" s="19">
        <f>SUM(F122)</f>
        <v>160</v>
      </c>
      <c r="G123" s="9"/>
      <c r="H123" s="9"/>
      <c r="I123" s="9"/>
      <c r="J123" s="9"/>
      <c r="K123" s="9"/>
      <c r="L123" s="54"/>
    </row>
    <row r="124" spans="1:12" s="137" customFormat="1" ht="15.75" customHeight="1">
      <c r="A124" s="227">
        <v>1</v>
      </c>
      <c r="B124" s="228" t="s">
        <v>93</v>
      </c>
      <c r="C124" s="229">
        <f>3837+G91+G92+G96+G97+G99+G100+G101+G102+G103+G104+G105+G106+G107+G110+G111</f>
        <v>4975</v>
      </c>
      <c r="D124" s="229">
        <f>H8+H9+H12+H13+H19+H20+H21+H22+H23+H24+H25+H26+H27+H28+H29+H30+H31+H33+H34+H35+H36+H37+H38+H43+H45+H46+H47+H48+H49+H53+H54+H55+H56+H58+H59+H62+H63+H64+H66+H68+H71+H72+H73+H74+H75+H76+H77+H78+H79+H80+H82+H84+H86+H92</f>
        <v>7</v>
      </c>
      <c r="E124" s="229"/>
      <c r="F124" s="588">
        <f>3832+J91+J92+J96+J97+J99+J100+J101+J102+J103+J104+J105+J106+J107+J110+J111</f>
        <v>4968</v>
      </c>
      <c r="G124" s="9"/>
      <c r="H124" s="9"/>
      <c r="I124" s="9"/>
      <c r="J124" s="9"/>
      <c r="K124" s="9"/>
      <c r="L124" s="54"/>
    </row>
    <row r="125" spans="1:12" s="137" customFormat="1" ht="15.75" customHeight="1">
      <c r="A125" s="230">
        <v>2</v>
      </c>
      <c r="B125" s="144" t="s">
        <v>66</v>
      </c>
      <c r="C125" s="167">
        <f>802+G90+G93+G94+G109</f>
        <v>924</v>
      </c>
      <c r="D125" s="167">
        <f>80+H94</f>
        <v>82</v>
      </c>
      <c r="E125" s="167"/>
      <c r="F125" s="589">
        <f>722+J90+J93+J109</f>
        <v>842</v>
      </c>
      <c r="G125" s="9"/>
      <c r="H125" s="9"/>
      <c r="I125" s="9"/>
      <c r="J125" s="9"/>
      <c r="K125" s="9"/>
      <c r="L125" s="54"/>
    </row>
    <row r="126" spans="1:12" ht="15.75" customHeight="1" thickBot="1">
      <c r="A126" s="22">
        <v>3</v>
      </c>
      <c r="B126" s="159" t="s">
        <v>129</v>
      </c>
      <c r="C126" s="160">
        <f>G95</f>
        <v>98</v>
      </c>
      <c r="D126" s="16"/>
      <c r="E126" s="16"/>
      <c r="F126" s="231">
        <f>J95</f>
        <v>98</v>
      </c>
      <c r="G126" s="9"/>
      <c r="H126" s="9"/>
      <c r="I126" s="9"/>
      <c r="J126" s="9"/>
      <c r="K126" s="9"/>
      <c r="L126" s="54"/>
    </row>
    <row r="127" spans="1:12" ht="16.5" thickBot="1">
      <c r="A127" s="849" t="s">
        <v>38</v>
      </c>
      <c r="B127" s="851"/>
      <c r="C127" s="158">
        <f>SUM(C124:C126)</f>
        <v>5997</v>
      </c>
      <c r="D127" s="19">
        <f>SUM(D124:D126)</f>
        <v>89</v>
      </c>
      <c r="E127" s="19"/>
      <c r="F127" s="19">
        <f>SUM(F124:F126)</f>
        <v>5908</v>
      </c>
      <c r="G127" s="9"/>
      <c r="H127" s="9"/>
      <c r="I127" s="9"/>
      <c r="J127" s="9"/>
      <c r="K127" s="9"/>
      <c r="L127" s="54"/>
    </row>
    <row r="128" spans="1:12" ht="16.5" thickBot="1">
      <c r="A128" s="849" t="s">
        <v>32</v>
      </c>
      <c r="B128" s="896"/>
      <c r="C128" s="122">
        <f>C123+C127</f>
        <v>6157</v>
      </c>
      <c r="D128" s="122">
        <f>D123+D127</f>
        <v>89</v>
      </c>
      <c r="E128" s="122"/>
      <c r="F128" s="232">
        <f>F123+F127</f>
        <v>6068</v>
      </c>
      <c r="G128" s="9"/>
      <c r="H128" s="9"/>
      <c r="I128" s="9"/>
      <c r="J128" s="9"/>
      <c r="K128" s="9"/>
      <c r="L128" s="54"/>
    </row>
    <row r="129" spans="1:12" ht="15.75">
      <c r="A129" s="60"/>
      <c r="B129" s="60"/>
      <c r="C129" s="42"/>
      <c r="D129" s="60"/>
      <c r="E129" s="42"/>
      <c r="F129" s="42"/>
      <c r="G129" s="9"/>
      <c r="H129" s="9"/>
      <c r="I129" s="9"/>
      <c r="J129" s="9"/>
      <c r="K129" s="9"/>
      <c r="L129" s="54"/>
    </row>
    <row r="130" spans="1:12" ht="16.5" thickBot="1">
      <c r="A130" s="852" t="s">
        <v>26</v>
      </c>
      <c r="B130" s="852"/>
      <c r="C130" s="852"/>
      <c r="D130" s="852"/>
      <c r="E130" s="9"/>
      <c r="F130" s="24"/>
      <c r="G130" s="54"/>
      <c r="H130" s="54"/>
      <c r="I130" s="54"/>
      <c r="J130" s="54"/>
      <c r="K130" s="25"/>
      <c r="L130" s="54"/>
    </row>
    <row r="131" spans="1:12" ht="15.75">
      <c r="A131" s="853" t="s">
        <v>1</v>
      </c>
      <c r="B131" s="858" t="s">
        <v>27</v>
      </c>
      <c r="C131" s="858" t="s">
        <v>920</v>
      </c>
      <c r="D131" s="858" t="s">
        <v>921</v>
      </c>
      <c r="E131" s="9"/>
      <c r="F131" s="24"/>
      <c r="G131" s="24"/>
      <c r="H131" s="26"/>
      <c r="I131" s="60"/>
      <c r="J131" s="60"/>
      <c r="K131" s="60"/>
      <c r="L131" s="54"/>
    </row>
    <row r="132" spans="1:12" ht="16.5" thickBot="1">
      <c r="A132" s="855"/>
      <c r="B132" s="867"/>
      <c r="C132" s="867"/>
      <c r="D132" s="867"/>
      <c r="E132" s="9"/>
      <c r="F132" s="1"/>
      <c r="G132" s="27"/>
      <c r="H132" s="1"/>
      <c r="I132" s="1"/>
      <c r="J132" s="1"/>
      <c r="K132" s="1"/>
      <c r="L132" s="54"/>
    </row>
    <row r="133" spans="1:12" s="137" customFormat="1" ht="15.75">
      <c r="A133" s="145">
        <v>1</v>
      </c>
      <c r="B133" s="200" t="s">
        <v>67</v>
      </c>
      <c r="C133" s="157">
        <f>C128</f>
        <v>6157</v>
      </c>
      <c r="D133" s="151">
        <v>100</v>
      </c>
      <c r="E133" s="9"/>
      <c r="F133" s="1"/>
      <c r="G133" s="27"/>
      <c r="H133" s="1"/>
      <c r="I133" s="1"/>
      <c r="J133" s="1"/>
      <c r="K133" s="1"/>
      <c r="L133" s="54"/>
    </row>
    <row r="134" spans="1:12" ht="16.5" thickBot="1">
      <c r="A134" s="79"/>
      <c r="B134" s="156"/>
      <c r="C134" s="148"/>
      <c r="D134" s="239"/>
      <c r="E134" s="9"/>
      <c r="F134" s="1"/>
      <c r="G134" s="27"/>
      <c r="H134" s="1"/>
      <c r="I134" s="1"/>
      <c r="J134" s="1"/>
      <c r="K134" s="1"/>
      <c r="L134" s="54"/>
    </row>
    <row r="135" spans="1:12" ht="16.5" thickBot="1">
      <c r="A135" s="849" t="s">
        <v>30</v>
      </c>
      <c r="B135" s="879"/>
      <c r="C135" s="19">
        <f>SUM(C133:C134)</f>
        <v>6157</v>
      </c>
      <c r="D135" s="35">
        <v>100</v>
      </c>
      <c r="E135" s="9"/>
      <c r="F135" s="1"/>
      <c r="G135" s="27"/>
      <c r="H135" s="1"/>
      <c r="I135" s="1"/>
      <c r="J135" s="1"/>
      <c r="K135" s="1"/>
      <c r="L135" s="54"/>
    </row>
    <row r="136" spans="1:12" ht="15.75">
      <c r="A136" s="2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4"/>
    </row>
    <row r="137" spans="1:12" ht="15.75">
      <c r="A137" s="29"/>
      <c r="B137" s="54"/>
      <c r="C137" s="9"/>
      <c r="D137" s="9"/>
      <c r="E137" s="9"/>
      <c r="F137" s="9"/>
      <c r="G137" s="9"/>
      <c r="H137" s="9"/>
      <c r="I137" s="9"/>
      <c r="J137" s="9"/>
      <c r="K137" s="9"/>
      <c r="L137" s="54"/>
    </row>
    <row r="138" spans="1:12" ht="15.75">
      <c r="A138" s="9"/>
      <c r="B138" s="54"/>
      <c r="C138" s="9"/>
      <c r="D138" s="9"/>
      <c r="E138" s="9"/>
      <c r="F138" s="9"/>
      <c r="G138" s="9"/>
      <c r="H138" s="9"/>
      <c r="I138" s="9"/>
      <c r="J138" s="9"/>
      <c r="K138" s="9"/>
      <c r="L138" s="54"/>
    </row>
    <row r="139" spans="1:12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4"/>
    </row>
    <row r="140" spans="1: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1:12" ht="15.75">
      <c r="A141" s="55"/>
      <c r="B141" s="24"/>
      <c r="C141" s="26"/>
      <c r="D141" s="26"/>
      <c r="E141" s="26"/>
      <c r="F141" s="54"/>
      <c r="G141" s="54"/>
      <c r="H141" s="54"/>
      <c r="I141" s="54"/>
      <c r="J141" s="54"/>
      <c r="K141" s="54"/>
      <c r="L141" s="54"/>
    </row>
    <row r="142" spans="1:12" ht="15.75">
      <c r="A142" s="55"/>
      <c r="B142" s="24"/>
      <c r="C142" s="26"/>
      <c r="D142" s="26"/>
      <c r="E142" s="26"/>
      <c r="F142" s="54"/>
      <c r="G142" s="54"/>
      <c r="H142" s="54"/>
      <c r="I142" s="54"/>
      <c r="J142" s="54"/>
      <c r="K142" s="54"/>
      <c r="L142" s="54"/>
    </row>
    <row r="143" spans="1:5" ht="15.75">
      <c r="A143" s="30"/>
      <c r="B143" s="1"/>
      <c r="C143" s="27"/>
      <c r="D143" s="31"/>
      <c r="E143" s="32"/>
    </row>
    <row r="144" spans="1:5" ht="15.75">
      <c r="A144" s="30"/>
      <c r="B144" s="1"/>
      <c r="C144" s="27"/>
      <c r="D144" s="31"/>
      <c r="E144" s="32"/>
    </row>
    <row r="145" spans="1:5" ht="15.75">
      <c r="A145" s="30"/>
      <c r="B145" s="1"/>
      <c r="C145" s="27"/>
      <c r="D145" s="33"/>
      <c r="E145" s="32"/>
    </row>
    <row r="146" spans="1:5" ht="15.75">
      <c r="A146" s="30"/>
      <c r="B146" s="1"/>
      <c r="C146" s="34"/>
      <c r="D146" s="33"/>
      <c r="E146" s="32"/>
    </row>
  </sheetData>
  <sheetProtection/>
  <mergeCells count="66">
    <mergeCell ref="A77:A79"/>
    <mergeCell ref="B77:B79"/>
    <mergeCell ref="A82:A83"/>
    <mergeCell ref="B82:B83"/>
    <mergeCell ref="A37:A38"/>
    <mergeCell ref="B37:B38"/>
    <mergeCell ref="B17:B18"/>
    <mergeCell ref="C17:C18"/>
    <mergeCell ref="A35:A36"/>
    <mergeCell ref="B35:B36"/>
    <mergeCell ref="A28:A29"/>
    <mergeCell ref="B28:B29"/>
    <mergeCell ref="A121:B121"/>
    <mergeCell ref="C118:C119"/>
    <mergeCell ref="K5:K7"/>
    <mergeCell ref="A5:A7"/>
    <mergeCell ref="D5:D7"/>
    <mergeCell ref="E5:E7"/>
    <mergeCell ref="I6:I7"/>
    <mergeCell ref="B5:C5"/>
    <mergeCell ref="G5:G7"/>
    <mergeCell ref="A115:F115"/>
    <mergeCell ref="D118:F118"/>
    <mergeCell ref="A117:A119"/>
    <mergeCell ref="B117:B119"/>
    <mergeCell ref="C117:F117"/>
    <mergeCell ref="A3:L3"/>
    <mergeCell ref="A4:K4"/>
    <mergeCell ref="A15:A16"/>
    <mergeCell ref="B15:B16"/>
    <mergeCell ref="C15:C16"/>
    <mergeCell ref="A17:A18"/>
    <mergeCell ref="A1:L1"/>
    <mergeCell ref="F5:F7"/>
    <mergeCell ref="B6:B7"/>
    <mergeCell ref="C6:C7"/>
    <mergeCell ref="H5:J5"/>
    <mergeCell ref="L5:L7"/>
    <mergeCell ref="H6:H7"/>
    <mergeCell ref="J6:J7"/>
    <mergeCell ref="A135:B135"/>
    <mergeCell ref="A123:B123"/>
    <mergeCell ref="A130:D130"/>
    <mergeCell ref="A131:A132"/>
    <mergeCell ref="B131:B132"/>
    <mergeCell ref="A128:B128"/>
    <mergeCell ref="D131:D132"/>
    <mergeCell ref="C131:C132"/>
    <mergeCell ref="A127:B127"/>
    <mergeCell ref="A8:A9"/>
    <mergeCell ref="B8:B9"/>
    <mergeCell ref="C8:C9"/>
    <mergeCell ref="D8:D9"/>
    <mergeCell ref="A10:A11"/>
    <mergeCell ref="B10:B11"/>
    <mergeCell ref="C10:C11"/>
    <mergeCell ref="A112:F112"/>
    <mergeCell ref="D15:D16"/>
    <mergeCell ref="A19:A20"/>
    <mergeCell ref="B19:B20"/>
    <mergeCell ref="C19:C20"/>
    <mergeCell ref="A25:A26"/>
    <mergeCell ref="B25:B26"/>
    <mergeCell ref="C25:C26"/>
    <mergeCell ref="A48:A49"/>
    <mergeCell ref="B48:B4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  <rowBreaks count="2" manualBreakCount="2">
    <brk id="64" max="11" man="1"/>
    <brk id="113" max="11" man="1"/>
  </rowBreaks>
  <ignoredErrors>
    <ignoredError sqref="D126 E124" unlockedFormula="1"/>
    <ignoredError sqref="D127:F1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76"/>
  <sheetViews>
    <sheetView view="pageBreakPreview" zoomScaleSheetLayoutView="100" zoomScalePageLayoutView="0" workbookViewId="0" topLeftCell="A46">
      <selection activeCell="G42" sqref="G42"/>
    </sheetView>
  </sheetViews>
  <sheetFormatPr defaultColWidth="9.140625" defaultRowHeight="15"/>
  <cols>
    <col min="1" max="1" width="4.00390625" style="0" customWidth="1"/>
    <col min="2" max="2" width="35.140625" style="0" customWidth="1"/>
    <col min="3" max="3" width="18.00390625" style="0" customWidth="1"/>
    <col min="4" max="4" width="19.421875" style="0" customWidth="1"/>
    <col min="5" max="5" width="15.28125" style="0" customWidth="1"/>
    <col min="6" max="6" width="14.140625" style="0" customWidth="1"/>
    <col min="7" max="7" width="11.8515625" style="0" customWidth="1"/>
    <col min="8" max="8" width="10.28125" style="0" customWidth="1"/>
    <col min="9" max="9" width="10.8515625" style="0" customWidth="1"/>
    <col min="10" max="10" width="7.7109375" style="0" customWidth="1"/>
    <col min="11" max="11" width="19.28125" style="0" customWidth="1"/>
    <col min="12" max="12" width="23.140625" style="0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3.7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1126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9.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10" t="s">
        <v>43</v>
      </c>
    </row>
    <row r="6" spans="1:12" ht="15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ht="18" customHeight="1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ht="15.75" customHeight="1">
      <c r="A8" s="905" t="s">
        <v>45</v>
      </c>
      <c r="B8" s="906"/>
      <c r="C8" s="906"/>
      <c r="D8" s="906"/>
      <c r="E8" s="906"/>
      <c r="F8" s="906"/>
      <c r="G8" s="906"/>
      <c r="H8" s="906"/>
      <c r="I8" s="906"/>
      <c r="J8" s="906"/>
      <c r="K8" s="907"/>
      <c r="L8" s="67"/>
    </row>
    <row r="9" spans="1:12" s="998" customFormat="1" ht="15.75" customHeight="1">
      <c r="A9" s="983">
        <v>1</v>
      </c>
      <c r="B9" s="985" t="s">
        <v>127</v>
      </c>
      <c r="C9" s="985" t="s">
        <v>128</v>
      </c>
      <c r="D9" s="985" t="s">
        <v>129</v>
      </c>
      <c r="E9" s="961" t="s">
        <v>130</v>
      </c>
      <c r="F9" s="961" t="s">
        <v>309</v>
      </c>
      <c r="G9" s="997">
        <v>295</v>
      </c>
      <c r="H9" s="997"/>
      <c r="I9" s="997"/>
      <c r="J9" s="997">
        <v>295</v>
      </c>
      <c r="K9" s="1025" t="s">
        <v>67</v>
      </c>
      <c r="L9" s="961" t="s">
        <v>74</v>
      </c>
    </row>
    <row r="10" spans="1:12" s="998" customFormat="1" ht="15.75" customHeight="1">
      <c r="A10" s="1026"/>
      <c r="B10" s="1027"/>
      <c r="C10" s="1027"/>
      <c r="D10" s="1027"/>
      <c r="E10" s="961" t="s">
        <v>130</v>
      </c>
      <c r="F10" s="961" t="s">
        <v>309</v>
      </c>
      <c r="G10" s="997">
        <v>150</v>
      </c>
      <c r="H10" s="997"/>
      <c r="I10" s="997"/>
      <c r="J10" s="997">
        <v>150</v>
      </c>
      <c r="K10" s="1025" t="s">
        <v>67</v>
      </c>
      <c r="L10" s="961" t="s">
        <v>74</v>
      </c>
    </row>
    <row r="11" spans="1:12" s="998" customFormat="1" ht="15.75" customHeight="1">
      <c r="A11" s="1026"/>
      <c r="B11" s="1027"/>
      <c r="C11" s="1027"/>
      <c r="D11" s="988"/>
      <c r="E11" s="961" t="s">
        <v>131</v>
      </c>
      <c r="F11" s="961" t="s">
        <v>310</v>
      </c>
      <c r="G11" s="997">
        <v>167</v>
      </c>
      <c r="H11" s="997"/>
      <c r="I11" s="997"/>
      <c r="J11" s="997">
        <v>167</v>
      </c>
      <c r="K11" s="1025" t="s">
        <v>67</v>
      </c>
      <c r="L11" s="961" t="s">
        <v>74</v>
      </c>
    </row>
    <row r="12" spans="1:12" s="998" customFormat="1" ht="15.75" customHeight="1">
      <c r="A12" s="1026"/>
      <c r="B12" s="1027"/>
      <c r="C12" s="1027"/>
      <c r="D12" s="1028" t="s">
        <v>72</v>
      </c>
      <c r="E12" s="961" t="s">
        <v>131</v>
      </c>
      <c r="F12" s="961" t="s">
        <v>310</v>
      </c>
      <c r="G12" s="997">
        <v>110</v>
      </c>
      <c r="H12" s="997"/>
      <c r="I12" s="997"/>
      <c r="J12" s="997">
        <v>110</v>
      </c>
      <c r="K12" s="1025" t="s">
        <v>67</v>
      </c>
      <c r="L12" s="961" t="s">
        <v>74</v>
      </c>
    </row>
    <row r="13" spans="1:12" s="998" customFormat="1" ht="15.75" customHeight="1">
      <c r="A13" s="1026"/>
      <c r="B13" s="1027"/>
      <c r="C13" s="1027"/>
      <c r="D13" s="962" t="s">
        <v>129</v>
      </c>
      <c r="E13" s="1029">
        <v>43553</v>
      </c>
      <c r="F13" s="1029" t="s">
        <v>595</v>
      </c>
      <c r="G13" s="961">
        <v>174</v>
      </c>
      <c r="H13" s="997"/>
      <c r="I13" s="997"/>
      <c r="J13" s="997">
        <v>174</v>
      </c>
      <c r="K13" s="961" t="s">
        <v>67</v>
      </c>
      <c r="L13" s="961" t="s">
        <v>74</v>
      </c>
    </row>
    <row r="14" spans="1:12" s="998" customFormat="1" ht="15.75" customHeight="1">
      <c r="A14" s="1026"/>
      <c r="B14" s="1027"/>
      <c r="C14" s="1027"/>
      <c r="D14" s="962" t="s">
        <v>129</v>
      </c>
      <c r="E14" s="1029">
        <v>43553</v>
      </c>
      <c r="F14" s="1029" t="s">
        <v>595</v>
      </c>
      <c r="G14" s="961">
        <v>270</v>
      </c>
      <c r="H14" s="997"/>
      <c r="I14" s="997"/>
      <c r="J14" s="997">
        <v>270</v>
      </c>
      <c r="K14" s="961" t="s">
        <v>67</v>
      </c>
      <c r="L14" s="961" t="s">
        <v>74</v>
      </c>
    </row>
    <row r="15" spans="1:17" s="998" customFormat="1" ht="15.75" customHeight="1">
      <c r="A15" s="1026"/>
      <c r="B15" s="1027"/>
      <c r="C15" s="1027"/>
      <c r="D15" s="962" t="s">
        <v>129</v>
      </c>
      <c r="E15" s="1029">
        <v>43575</v>
      </c>
      <c r="F15" s="1029" t="s">
        <v>489</v>
      </c>
      <c r="G15" s="1030">
        <v>50</v>
      </c>
      <c r="H15" s="961"/>
      <c r="I15" s="961"/>
      <c r="J15" s="961">
        <v>50</v>
      </c>
      <c r="K15" s="961" t="s">
        <v>67</v>
      </c>
      <c r="L15" s="961" t="s">
        <v>74</v>
      </c>
      <c r="N15" s="1031"/>
      <c r="O15" s="1032"/>
      <c r="P15" s="1031"/>
      <c r="Q15" s="1031"/>
    </row>
    <row r="16" spans="1:17" s="998" customFormat="1" ht="15.75" customHeight="1">
      <c r="A16" s="1026"/>
      <c r="B16" s="1027"/>
      <c r="C16" s="1027"/>
      <c r="D16" s="962" t="s">
        <v>129</v>
      </c>
      <c r="E16" s="1029">
        <v>43607</v>
      </c>
      <c r="F16" s="1029" t="s">
        <v>788</v>
      </c>
      <c r="G16" s="1030">
        <v>453</v>
      </c>
      <c r="H16" s="961"/>
      <c r="I16" s="961"/>
      <c r="J16" s="961">
        <v>453</v>
      </c>
      <c r="K16" s="961" t="s">
        <v>67</v>
      </c>
      <c r="L16" s="961" t="s">
        <v>74</v>
      </c>
      <c r="N16" s="1031"/>
      <c r="O16" s="1032"/>
      <c r="P16" s="1031"/>
      <c r="Q16" s="1031"/>
    </row>
    <row r="17" spans="1:17" s="998" customFormat="1" ht="15.75" customHeight="1">
      <c r="A17" s="1026"/>
      <c r="B17" s="1027"/>
      <c r="C17" s="1027"/>
      <c r="D17" s="962" t="s">
        <v>129</v>
      </c>
      <c r="E17" s="1033" t="s">
        <v>650</v>
      </c>
      <c r="F17" s="1033" t="s">
        <v>679</v>
      </c>
      <c r="G17" s="1034">
        <v>190</v>
      </c>
      <c r="H17" s="954"/>
      <c r="I17" s="954"/>
      <c r="J17" s="954">
        <v>190</v>
      </c>
      <c r="K17" s="961" t="s">
        <v>67</v>
      </c>
      <c r="L17" s="961" t="s">
        <v>74</v>
      </c>
      <c r="N17" s="1031"/>
      <c r="O17" s="1032"/>
      <c r="P17" s="1031"/>
      <c r="Q17" s="1031"/>
    </row>
    <row r="18" spans="1:17" s="998" customFormat="1" ht="15.75" customHeight="1">
      <c r="A18" s="1026"/>
      <c r="B18" s="1027"/>
      <c r="C18" s="1027"/>
      <c r="D18" s="962" t="s">
        <v>129</v>
      </c>
      <c r="E18" s="1029">
        <v>43630</v>
      </c>
      <c r="F18" s="1029">
        <v>43689</v>
      </c>
      <c r="G18" s="1034">
        <v>475</v>
      </c>
      <c r="H18" s="954"/>
      <c r="I18" s="954"/>
      <c r="J18" s="954">
        <v>475</v>
      </c>
      <c r="K18" s="961" t="s">
        <v>67</v>
      </c>
      <c r="L18" s="961" t="s">
        <v>74</v>
      </c>
      <c r="N18" s="1031"/>
      <c r="O18" s="1032"/>
      <c r="P18" s="1031"/>
      <c r="Q18" s="1031"/>
    </row>
    <row r="19" spans="1:17" s="998" customFormat="1" ht="15.75" customHeight="1">
      <c r="A19" s="986"/>
      <c r="B19" s="988"/>
      <c r="C19" s="988"/>
      <c r="D19" s="962" t="s">
        <v>129</v>
      </c>
      <c r="E19" s="1033" t="s">
        <v>678</v>
      </c>
      <c r="F19" s="1033" t="s">
        <v>863</v>
      </c>
      <c r="G19" s="1034">
        <v>402</v>
      </c>
      <c r="H19" s="954"/>
      <c r="I19" s="954"/>
      <c r="J19" s="954">
        <v>402</v>
      </c>
      <c r="K19" s="961" t="s">
        <v>67</v>
      </c>
      <c r="L19" s="961" t="s">
        <v>74</v>
      </c>
      <c r="N19" s="1031"/>
      <c r="O19" s="1032"/>
      <c r="P19" s="1031"/>
      <c r="Q19" s="1031"/>
    </row>
    <row r="20" spans="1:12" s="998" customFormat="1" ht="15.75" customHeight="1">
      <c r="A20" s="961">
        <v>2</v>
      </c>
      <c r="B20" s="962" t="s">
        <v>132</v>
      </c>
      <c r="C20" s="962" t="s">
        <v>133</v>
      </c>
      <c r="D20" s="962" t="s">
        <v>83</v>
      </c>
      <c r="E20" s="961" t="s">
        <v>134</v>
      </c>
      <c r="F20" s="954" t="s">
        <v>189</v>
      </c>
      <c r="G20" s="1000">
        <v>40</v>
      </c>
      <c r="H20" s="1000"/>
      <c r="I20" s="1000"/>
      <c r="J20" s="1000">
        <v>40</v>
      </c>
      <c r="K20" s="1000" t="s">
        <v>92</v>
      </c>
      <c r="L20" s="954" t="s">
        <v>78</v>
      </c>
    </row>
    <row r="21" spans="1:12" s="998" customFormat="1" ht="15.75" customHeight="1">
      <c r="A21" s="961">
        <v>3</v>
      </c>
      <c r="B21" s="962" t="s">
        <v>294</v>
      </c>
      <c r="C21" s="962" t="s">
        <v>295</v>
      </c>
      <c r="D21" s="1028" t="s">
        <v>72</v>
      </c>
      <c r="E21" s="1029" t="s">
        <v>307</v>
      </c>
      <c r="F21" s="1029" t="s">
        <v>148</v>
      </c>
      <c r="G21" s="997">
        <v>56</v>
      </c>
      <c r="H21" s="997"/>
      <c r="I21" s="997"/>
      <c r="J21" s="997">
        <v>56</v>
      </c>
      <c r="K21" s="961" t="s">
        <v>67</v>
      </c>
      <c r="L21" s="961" t="s">
        <v>74</v>
      </c>
    </row>
    <row r="22" spans="1:12" s="998" customFormat="1" ht="15.75" customHeight="1">
      <c r="A22" s="961">
        <v>4</v>
      </c>
      <c r="B22" s="962" t="s">
        <v>296</v>
      </c>
      <c r="C22" s="962" t="s">
        <v>295</v>
      </c>
      <c r="D22" s="962" t="s">
        <v>185</v>
      </c>
      <c r="E22" s="1029" t="s">
        <v>273</v>
      </c>
      <c r="F22" s="1029" t="s">
        <v>346</v>
      </c>
      <c r="G22" s="997">
        <v>50</v>
      </c>
      <c r="H22" s="997"/>
      <c r="I22" s="997"/>
      <c r="J22" s="997">
        <v>50</v>
      </c>
      <c r="K22" s="961" t="s">
        <v>67</v>
      </c>
      <c r="L22" s="997" t="s">
        <v>177</v>
      </c>
    </row>
    <row r="23" spans="1:12" s="1036" customFormat="1" ht="15.75" customHeight="1">
      <c r="A23" s="961">
        <v>5</v>
      </c>
      <c r="B23" s="1035" t="s">
        <v>1063</v>
      </c>
      <c r="C23" s="962" t="s">
        <v>295</v>
      </c>
      <c r="D23" s="955" t="s">
        <v>66</v>
      </c>
      <c r="E23" s="1029">
        <v>43522</v>
      </c>
      <c r="F23" s="1029">
        <v>43551</v>
      </c>
      <c r="G23" s="961">
        <v>50</v>
      </c>
      <c r="H23" s="961"/>
      <c r="I23" s="961"/>
      <c r="J23" s="961">
        <v>50</v>
      </c>
      <c r="K23" s="961" t="s">
        <v>67</v>
      </c>
      <c r="L23" s="961"/>
    </row>
    <row r="24" spans="1:12" s="998" customFormat="1" ht="15.75" customHeight="1">
      <c r="A24" s="961">
        <v>6</v>
      </c>
      <c r="B24" s="962" t="s">
        <v>297</v>
      </c>
      <c r="C24" s="962" t="s">
        <v>266</v>
      </c>
      <c r="D24" s="962" t="s">
        <v>83</v>
      </c>
      <c r="E24" s="1029" t="s">
        <v>277</v>
      </c>
      <c r="F24" s="1029" t="s">
        <v>311</v>
      </c>
      <c r="G24" s="997">
        <v>45</v>
      </c>
      <c r="H24" s="997"/>
      <c r="I24" s="997"/>
      <c r="J24" s="997">
        <v>45</v>
      </c>
      <c r="K24" s="961" t="s">
        <v>298</v>
      </c>
      <c r="L24" s="961" t="s">
        <v>78</v>
      </c>
    </row>
    <row r="25" spans="1:12" s="998" customFormat="1" ht="15.75" customHeight="1">
      <c r="A25" s="961">
        <v>7</v>
      </c>
      <c r="B25" s="962" t="s">
        <v>299</v>
      </c>
      <c r="C25" s="962" t="s">
        <v>305</v>
      </c>
      <c r="D25" s="962" t="s">
        <v>93</v>
      </c>
      <c r="E25" s="1029" t="s">
        <v>248</v>
      </c>
      <c r="F25" s="1029" t="s">
        <v>346</v>
      </c>
      <c r="G25" s="997">
        <v>65</v>
      </c>
      <c r="H25" s="997"/>
      <c r="I25" s="997"/>
      <c r="J25" s="997">
        <v>65</v>
      </c>
      <c r="K25" s="961" t="s">
        <v>67</v>
      </c>
      <c r="L25" s="961" t="s">
        <v>74</v>
      </c>
    </row>
    <row r="26" spans="1:12" s="998" customFormat="1" ht="15.75" customHeight="1">
      <c r="A26" s="961">
        <v>8</v>
      </c>
      <c r="B26" s="962" t="s">
        <v>300</v>
      </c>
      <c r="C26" s="962" t="s">
        <v>306</v>
      </c>
      <c r="D26" s="962" t="s">
        <v>66</v>
      </c>
      <c r="E26" s="1029" t="s">
        <v>193</v>
      </c>
      <c r="F26" s="1029" t="s">
        <v>315</v>
      </c>
      <c r="G26" s="997">
        <v>24</v>
      </c>
      <c r="H26" s="997"/>
      <c r="I26" s="997"/>
      <c r="J26" s="997">
        <v>24</v>
      </c>
      <c r="K26" s="961" t="s">
        <v>67</v>
      </c>
      <c r="L26" s="954" t="s">
        <v>78</v>
      </c>
    </row>
    <row r="27" spans="1:12" s="998" customFormat="1" ht="15.75" customHeight="1">
      <c r="A27" s="961">
        <v>9</v>
      </c>
      <c r="B27" s="962" t="s">
        <v>301</v>
      </c>
      <c r="C27" s="962" t="s">
        <v>302</v>
      </c>
      <c r="D27" s="962" t="s">
        <v>83</v>
      </c>
      <c r="E27" s="1029" t="s">
        <v>273</v>
      </c>
      <c r="F27" s="1029" t="s">
        <v>409</v>
      </c>
      <c r="G27" s="997">
        <v>63</v>
      </c>
      <c r="H27" s="997"/>
      <c r="I27" s="997"/>
      <c r="J27" s="997">
        <v>63</v>
      </c>
      <c r="K27" s="961" t="s">
        <v>298</v>
      </c>
      <c r="L27" s="961" t="s">
        <v>74</v>
      </c>
    </row>
    <row r="28" spans="1:12" s="998" customFormat="1" ht="15.75" customHeight="1">
      <c r="A28" s="954">
        <v>10</v>
      </c>
      <c r="B28" s="955" t="s">
        <v>303</v>
      </c>
      <c r="C28" s="955" t="s">
        <v>302</v>
      </c>
      <c r="D28" s="962" t="s">
        <v>83</v>
      </c>
      <c r="E28" s="1033" t="s">
        <v>308</v>
      </c>
      <c r="F28" s="1033" t="s">
        <v>409</v>
      </c>
      <c r="G28" s="1000">
        <v>49</v>
      </c>
      <c r="H28" s="997"/>
      <c r="I28" s="997"/>
      <c r="J28" s="997">
        <v>49</v>
      </c>
      <c r="K28" s="961" t="s">
        <v>304</v>
      </c>
      <c r="L28" s="961" t="s">
        <v>74</v>
      </c>
    </row>
    <row r="29" spans="1:12" s="998" customFormat="1" ht="15.75" customHeight="1">
      <c r="A29" s="961">
        <v>11</v>
      </c>
      <c r="B29" s="962" t="s">
        <v>460</v>
      </c>
      <c r="C29" s="962" t="s">
        <v>466</v>
      </c>
      <c r="D29" s="962" t="s">
        <v>83</v>
      </c>
      <c r="E29" s="1029">
        <v>43543</v>
      </c>
      <c r="F29" s="1029" t="s">
        <v>507</v>
      </c>
      <c r="G29" s="1030">
        <v>69</v>
      </c>
      <c r="H29" s="961"/>
      <c r="I29" s="961"/>
      <c r="J29" s="961">
        <v>69</v>
      </c>
      <c r="K29" s="961" t="s">
        <v>67</v>
      </c>
      <c r="L29" s="961" t="s">
        <v>74</v>
      </c>
    </row>
    <row r="30" spans="1:12" s="998" customFormat="1" ht="15.75" customHeight="1">
      <c r="A30" s="961">
        <v>12</v>
      </c>
      <c r="B30" s="962" t="s">
        <v>461</v>
      </c>
      <c r="C30" s="962" t="s">
        <v>295</v>
      </c>
      <c r="D30" s="1037" t="s">
        <v>185</v>
      </c>
      <c r="E30" s="1029">
        <v>43552</v>
      </c>
      <c r="F30" s="1029" t="s">
        <v>318</v>
      </c>
      <c r="G30" s="1030">
        <v>40</v>
      </c>
      <c r="H30" s="961"/>
      <c r="I30" s="961"/>
      <c r="J30" s="961">
        <v>40</v>
      </c>
      <c r="K30" s="961" t="s">
        <v>67</v>
      </c>
      <c r="L30" s="961" t="s">
        <v>74</v>
      </c>
    </row>
    <row r="31" spans="1:12" s="998" customFormat="1" ht="15.75" customHeight="1">
      <c r="A31" s="961">
        <v>13</v>
      </c>
      <c r="B31" s="962" t="s">
        <v>462</v>
      </c>
      <c r="C31" s="962" t="s">
        <v>463</v>
      </c>
      <c r="D31" s="962" t="s">
        <v>72</v>
      </c>
      <c r="E31" s="1029" t="s">
        <v>464</v>
      </c>
      <c r="F31" s="1029" t="s">
        <v>454</v>
      </c>
      <c r="G31" s="1030">
        <v>157</v>
      </c>
      <c r="H31" s="961">
        <v>7</v>
      </c>
      <c r="I31" s="961"/>
      <c r="J31" s="961">
        <v>150</v>
      </c>
      <c r="K31" s="961" t="s">
        <v>67</v>
      </c>
      <c r="L31" s="954" t="s">
        <v>78</v>
      </c>
    </row>
    <row r="32" spans="1:12" s="998" customFormat="1" ht="15.75" customHeight="1">
      <c r="A32" s="983">
        <v>14</v>
      </c>
      <c r="B32" s="985" t="s">
        <v>465</v>
      </c>
      <c r="C32" s="985" t="s">
        <v>128</v>
      </c>
      <c r="D32" s="955" t="s">
        <v>129</v>
      </c>
      <c r="E32" s="1033">
        <v>43575</v>
      </c>
      <c r="F32" s="1029" t="s">
        <v>489</v>
      </c>
      <c r="G32" s="1034">
        <v>400</v>
      </c>
      <c r="H32" s="954"/>
      <c r="I32" s="954"/>
      <c r="J32" s="954">
        <v>400</v>
      </c>
      <c r="K32" s="954" t="s">
        <v>67</v>
      </c>
      <c r="L32" s="954" t="s">
        <v>74</v>
      </c>
    </row>
    <row r="33" spans="1:12" s="998" customFormat="1" ht="15.75" customHeight="1">
      <c r="A33" s="1026"/>
      <c r="B33" s="1027"/>
      <c r="C33" s="1027"/>
      <c r="D33" s="955" t="s">
        <v>129</v>
      </c>
      <c r="E33" s="1033">
        <v>43803</v>
      </c>
      <c r="F33" s="1033"/>
      <c r="G33" s="1034">
        <v>280</v>
      </c>
      <c r="H33" s="954"/>
      <c r="I33" s="954"/>
      <c r="J33" s="954">
        <v>280</v>
      </c>
      <c r="K33" s="954" t="s">
        <v>67</v>
      </c>
      <c r="L33" s="954" t="s">
        <v>74</v>
      </c>
    </row>
    <row r="34" spans="1:12" s="998" customFormat="1" ht="15.75" customHeight="1">
      <c r="A34" s="986"/>
      <c r="B34" s="988"/>
      <c r="C34" s="988"/>
      <c r="D34" s="955" t="s">
        <v>129</v>
      </c>
      <c r="E34" s="1033">
        <v>43817</v>
      </c>
      <c r="F34" s="1033"/>
      <c r="G34" s="1034">
        <v>120</v>
      </c>
      <c r="H34" s="954"/>
      <c r="I34" s="954"/>
      <c r="J34" s="954">
        <v>120</v>
      </c>
      <c r="K34" s="954" t="s">
        <v>67</v>
      </c>
      <c r="L34" s="954" t="s">
        <v>74</v>
      </c>
    </row>
    <row r="35" spans="1:12" s="998" customFormat="1" ht="15.75" customHeight="1">
      <c r="A35" s="961">
        <v>15</v>
      </c>
      <c r="B35" s="962" t="s">
        <v>535</v>
      </c>
      <c r="C35" s="962" t="s">
        <v>133</v>
      </c>
      <c r="D35" s="962" t="s">
        <v>83</v>
      </c>
      <c r="E35" s="1029">
        <v>43622</v>
      </c>
      <c r="F35" s="1033" t="s">
        <v>591</v>
      </c>
      <c r="G35" s="1030">
        <v>90</v>
      </c>
      <c r="H35" s="961"/>
      <c r="I35" s="961"/>
      <c r="J35" s="961">
        <v>90</v>
      </c>
      <c r="K35" s="961" t="s">
        <v>536</v>
      </c>
      <c r="L35" s="997" t="s">
        <v>78</v>
      </c>
    </row>
    <row r="36" spans="1:12" s="998" customFormat="1" ht="15.75" customHeight="1">
      <c r="A36" s="954">
        <v>16</v>
      </c>
      <c r="B36" s="955" t="s">
        <v>649</v>
      </c>
      <c r="C36" s="955" t="s">
        <v>306</v>
      </c>
      <c r="D36" s="955" t="s">
        <v>83</v>
      </c>
      <c r="E36" s="1033" t="s">
        <v>650</v>
      </c>
      <c r="F36" s="1033" t="s">
        <v>864</v>
      </c>
      <c r="G36" s="1034">
        <v>64</v>
      </c>
      <c r="H36" s="954"/>
      <c r="I36" s="954"/>
      <c r="J36" s="954">
        <v>64</v>
      </c>
      <c r="K36" s="954" t="s">
        <v>67</v>
      </c>
      <c r="L36" s="1000" t="s">
        <v>78</v>
      </c>
    </row>
    <row r="37" spans="1:12" s="1036" customFormat="1" ht="15.75" customHeight="1">
      <c r="A37" s="954">
        <v>17</v>
      </c>
      <c r="B37" s="1038" t="s">
        <v>1062</v>
      </c>
      <c r="C37" s="955" t="s">
        <v>133</v>
      </c>
      <c r="D37" s="955" t="s">
        <v>72</v>
      </c>
      <c r="E37" s="1033">
        <v>43747</v>
      </c>
      <c r="F37" s="1033">
        <v>43769</v>
      </c>
      <c r="G37" s="1034">
        <v>64</v>
      </c>
      <c r="H37" s="954"/>
      <c r="I37" s="954"/>
      <c r="J37" s="954">
        <v>64</v>
      </c>
      <c r="K37" s="954" t="s">
        <v>67</v>
      </c>
      <c r="L37" s="954" t="s">
        <v>74</v>
      </c>
    </row>
    <row r="38" spans="1:12" s="1036" customFormat="1" ht="15.75" customHeight="1" thickBot="1">
      <c r="A38" s="954">
        <v>18</v>
      </c>
      <c r="B38" s="1038" t="s">
        <v>1101</v>
      </c>
      <c r="C38" s="955" t="s">
        <v>295</v>
      </c>
      <c r="D38" s="955" t="s">
        <v>83</v>
      </c>
      <c r="E38" s="1033">
        <v>43818</v>
      </c>
      <c r="F38" s="1033"/>
      <c r="G38" s="1034">
        <v>48</v>
      </c>
      <c r="H38" s="954"/>
      <c r="I38" s="954"/>
      <c r="J38" s="954">
        <v>48</v>
      </c>
      <c r="K38" s="954" t="s">
        <v>304</v>
      </c>
      <c r="L38" s="954"/>
    </row>
    <row r="39" spans="1:12" ht="15.75" customHeight="1" thickBot="1">
      <c r="A39" s="881" t="s">
        <v>51</v>
      </c>
      <c r="B39" s="882"/>
      <c r="C39" s="882"/>
      <c r="D39" s="882"/>
      <c r="E39" s="882"/>
      <c r="F39" s="883"/>
      <c r="G39" s="80">
        <f>SUM(G9:G38)</f>
        <v>4510</v>
      </c>
      <c r="H39" s="81">
        <f>SUM(H9:H36)</f>
        <v>7</v>
      </c>
      <c r="I39" s="81"/>
      <c r="J39" s="3">
        <f>SUM(J9:J38)</f>
        <v>4503</v>
      </c>
      <c r="K39" s="4" t="s">
        <v>13</v>
      </c>
      <c r="L39" s="11" t="s">
        <v>13</v>
      </c>
    </row>
    <row r="40" spans="1:11" ht="15.75">
      <c r="A40" s="9"/>
      <c r="B40" s="9"/>
      <c r="C40" s="9"/>
      <c r="D40" s="9"/>
      <c r="E40" s="9"/>
      <c r="F40" s="9"/>
      <c r="G40" s="10"/>
      <c r="H40" s="10"/>
      <c r="I40" s="10"/>
      <c r="J40" s="10"/>
      <c r="K40" s="9"/>
    </row>
    <row r="41" spans="1:11" ht="15.75">
      <c r="A41" s="842" t="s">
        <v>18</v>
      </c>
      <c r="B41" s="842"/>
      <c r="C41" s="842"/>
      <c r="D41" s="842"/>
      <c r="E41" s="842"/>
      <c r="F41" s="842"/>
      <c r="G41" s="9"/>
      <c r="H41" s="9"/>
      <c r="I41" s="9"/>
      <c r="J41" s="9"/>
      <c r="K41" s="9"/>
    </row>
    <row r="42" spans="1:11" ht="16.5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5" thickBot="1">
      <c r="A43" s="853" t="s">
        <v>1</v>
      </c>
      <c r="B43" s="853" t="s">
        <v>3</v>
      </c>
      <c r="C43" s="849" t="s">
        <v>19</v>
      </c>
      <c r="D43" s="850"/>
      <c r="E43" s="850"/>
      <c r="F43" s="851"/>
      <c r="G43" s="9"/>
      <c r="H43" s="9"/>
      <c r="I43" s="9"/>
      <c r="J43" s="9"/>
      <c r="K43" s="9"/>
    </row>
    <row r="44" spans="1:11" ht="16.5" thickBot="1">
      <c r="A44" s="854"/>
      <c r="B44" s="874"/>
      <c r="C44" s="858" t="s">
        <v>20</v>
      </c>
      <c r="D44" s="849" t="s">
        <v>21</v>
      </c>
      <c r="E44" s="850"/>
      <c r="F44" s="851"/>
      <c r="G44" s="9"/>
      <c r="H44" s="9"/>
      <c r="I44" s="9"/>
      <c r="J44" s="9"/>
      <c r="K44" s="9"/>
    </row>
    <row r="45" spans="1:11" ht="16.5" thickBot="1">
      <c r="A45" s="855"/>
      <c r="B45" s="875"/>
      <c r="C45" s="867"/>
      <c r="D45" s="11" t="s">
        <v>22</v>
      </c>
      <c r="E45" s="11" t="s">
        <v>11</v>
      </c>
      <c r="F45" s="103" t="s">
        <v>23</v>
      </c>
      <c r="G45" s="9"/>
      <c r="H45" s="9"/>
      <c r="I45" s="9"/>
      <c r="J45" s="9"/>
      <c r="K45" s="9"/>
    </row>
    <row r="46" spans="1:11" s="137" customFormat="1" ht="16.5" thickBot="1">
      <c r="A46" s="258">
        <v>1</v>
      </c>
      <c r="B46" s="259" t="s">
        <v>185</v>
      </c>
      <c r="C46" s="260">
        <v>90</v>
      </c>
      <c r="D46" s="261"/>
      <c r="E46" s="261"/>
      <c r="F46" s="262">
        <v>90</v>
      </c>
      <c r="G46" s="9"/>
      <c r="H46" s="9"/>
      <c r="I46" s="9"/>
      <c r="J46" s="9"/>
      <c r="K46" s="9"/>
    </row>
    <row r="47" spans="1:11" s="137" customFormat="1" ht="16.5" thickBot="1">
      <c r="A47" s="849" t="s">
        <v>47</v>
      </c>
      <c r="B47" s="850"/>
      <c r="C47" s="257">
        <v>90</v>
      </c>
      <c r="D47" s="11"/>
      <c r="E47" s="247"/>
      <c r="F47" s="11">
        <v>90</v>
      </c>
      <c r="G47" s="9"/>
      <c r="H47" s="9"/>
      <c r="I47" s="9"/>
      <c r="J47" s="9"/>
      <c r="K47" s="9"/>
    </row>
    <row r="48" spans="1:11" s="137" customFormat="1" ht="16.5" thickBot="1">
      <c r="A48" s="175">
        <v>1</v>
      </c>
      <c r="B48" s="179" t="s">
        <v>83</v>
      </c>
      <c r="C48" s="783">
        <f>420+G38</f>
        <v>468</v>
      </c>
      <c r="D48" s="45"/>
      <c r="E48" s="45"/>
      <c r="F48" s="263">
        <f>420+J38</f>
        <v>468</v>
      </c>
      <c r="G48" s="9"/>
      <c r="H48" s="9"/>
      <c r="I48" s="9"/>
      <c r="J48" s="9"/>
      <c r="K48" s="9"/>
    </row>
    <row r="49" spans="1:11" s="137" customFormat="1" ht="16.5" thickBot="1">
      <c r="A49" s="832" t="s">
        <v>48</v>
      </c>
      <c r="B49" s="833"/>
      <c r="C49" s="71">
        <f>SUM(C48)</f>
        <v>468</v>
      </c>
      <c r="D49" s="248"/>
      <c r="E49" s="11"/>
      <c r="F49" s="11">
        <f>F48</f>
        <v>468</v>
      </c>
      <c r="G49" s="9"/>
      <c r="H49" s="9"/>
      <c r="I49" s="9"/>
      <c r="J49" s="9"/>
      <c r="K49" s="9"/>
    </row>
    <row r="50" spans="1:11" ht="15.75">
      <c r="A50" s="253">
        <v>1</v>
      </c>
      <c r="B50" s="47" t="s">
        <v>129</v>
      </c>
      <c r="C50" s="96">
        <f>2551+G18+G33+G34</f>
        <v>3426</v>
      </c>
      <c r="D50" s="180"/>
      <c r="E50" s="13"/>
      <c r="F50" s="13">
        <f>2551+J18+J33+J34</f>
        <v>3426</v>
      </c>
      <c r="G50" s="9"/>
      <c r="H50" s="9"/>
      <c r="I50" s="9"/>
      <c r="J50" s="9"/>
      <c r="K50" s="9"/>
    </row>
    <row r="51" spans="1:11" ht="15.75">
      <c r="A51" s="14">
        <v>2</v>
      </c>
      <c r="B51" s="254" t="s">
        <v>93</v>
      </c>
      <c r="C51" s="251">
        <f>388+G37</f>
        <v>452</v>
      </c>
      <c r="D51" s="255">
        <v>7</v>
      </c>
      <c r="E51" s="252"/>
      <c r="F51" s="256">
        <f>381+J37</f>
        <v>445</v>
      </c>
      <c r="G51" s="9"/>
      <c r="H51" s="9"/>
      <c r="I51" s="9"/>
      <c r="J51" s="9"/>
      <c r="K51" s="9"/>
    </row>
    <row r="52" spans="1:11" s="137" customFormat="1" ht="16.5" thickBot="1">
      <c r="A52" s="50">
        <v>3</v>
      </c>
      <c r="B52" s="254" t="s">
        <v>66</v>
      </c>
      <c r="C52" s="251">
        <f>24+G23</f>
        <v>74</v>
      </c>
      <c r="D52" s="255"/>
      <c r="E52" s="252"/>
      <c r="F52" s="256">
        <f>24+J23</f>
        <v>74</v>
      </c>
      <c r="G52" s="9"/>
      <c r="H52" s="9"/>
      <c r="I52" s="9"/>
      <c r="J52" s="9"/>
      <c r="K52" s="9"/>
    </row>
    <row r="53" spans="1:11" ht="16.5" thickBot="1">
      <c r="A53" s="849" t="s">
        <v>25</v>
      </c>
      <c r="B53" s="850"/>
      <c r="C53" s="2">
        <f>SUM(C50:C52)</f>
        <v>3952</v>
      </c>
      <c r="D53" s="2">
        <v>7</v>
      </c>
      <c r="E53" s="2"/>
      <c r="F53" s="118">
        <f>SUM(F50:F52)</f>
        <v>3945</v>
      </c>
      <c r="G53" s="9"/>
      <c r="H53" s="9"/>
      <c r="I53" s="9"/>
      <c r="J53" s="9"/>
      <c r="K53" s="9"/>
    </row>
    <row r="54" spans="1:11" ht="16.5" thickBot="1">
      <c r="A54" s="849" t="s">
        <v>31</v>
      </c>
      <c r="B54" s="850"/>
      <c r="C54" s="2">
        <f>C47+C49+C53</f>
        <v>4510</v>
      </c>
      <c r="D54" s="2">
        <v>7</v>
      </c>
      <c r="E54" s="2"/>
      <c r="F54" s="2">
        <f>F47+F49+F53</f>
        <v>4503</v>
      </c>
      <c r="G54" s="9"/>
      <c r="H54" s="9"/>
      <c r="I54" s="9"/>
      <c r="J54" s="9"/>
      <c r="K54" s="9"/>
    </row>
    <row r="55" spans="1:11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.75">
      <c r="A57" s="852" t="s">
        <v>26</v>
      </c>
      <c r="B57" s="852"/>
      <c r="C57" s="852"/>
      <c r="D57" s="852"/>
      <c r="E57" s="9"/>
      <c r="F57" s="24"/>
      <c r="G57" s="24"/>
      <c r="H57" s="25"/>
      <c r="I57" s="25"/>
      <c r="J57" s="25"/>
      <c r="K57" s="25"/>
    </row>
    <row r="58" spans="1:11" ht="16.5" thickBot="1">
      <c r="A58" s="9"/>
      <c r="B58" s="9"/>
      <c r="C58" s="9"/>
      <c r="D58" s="9"/>
      <c r="E58" s="9"/>
      <c r="F58" s="24"/>
      <c r="G58" s="24"/>
      <c r="H58" s="26"/>
      <c r="I58" s="25"/>
      <c r="J58" s="25"/>
      <c r="K58" s="25"/>
    </row>
    <row r="59" spans="1:11" ht="15.75">
      <c r="A59" s="853" t="s">
        <v>1</v>
      </c>
      <c r="B59" s="858" t="s">
        <v>27</v>
      </c>
      <c r="C59" s="868" t="s">
        <v>28</v>
      </c>
      <c r="D59" s="858" t="s">
        <v>29</v>
      </c>
      <c r="E59" s="9"/>
      <c r="F59" s="24"/>
      <c r="G59" s="24"/>
      <c r="H59" s="26"/>
      <c r="I59" s="60"/>
      <c r="J59" s="60"/>
      <c r="K59" s="60"/>
    </row>
    <row r="60" spans="1:11" ht="16.5" thickBot="1">
      <c r="A60" s="855"/>
      <c r="B60" s="867"/>
      <c r="C60" s="869"/>
      <c r="D60" s="867"/>
      <c r="E60" s="9"/>
      <c r="F60" s="1"/>
      <c r="G60" s="27"/>
      <c r="H60" s="1"/>
      <c r="I60" s="1"/>
      <c r="J60" s="1"/>
      <c r="K60" s="1"/>
    </row>
    <row r="61" spans="1:11" ht="15.75">
      <c r="A61" s="145">
        <v>1</v>
      </c>
      <c r="B61" s="200" t="s">
        <v>67</v>
      </c>
      <c r="C61" s="157">
        <f>3186+G18+G23+G37+G33+G34</f>
        <v>4175</v>
      </c>
      <c r="D61" s="151">
        <f>C61/C65*100</f>
        <v>92.57206208425721</v>
      </c>
      <c r="E61" s="9"/>
      <c r="F61" s="1"/>
      <c r="G61" s="27"/>
      <c r="H61" s="1"/>
      <c r="I61" s="1"/>
      <c r="J61" s="1"/>
      <c r="K61" s="1"/>
    </row>
    <row r="62" spans="1:11" ht="15.75">
      <c r="A62" s="79">
        <v>2</v>
      </c>
      <c r="B62" s="156" t="s">
        <v>92</v>
      </c>
      <c r="C62" s="148">
        <v>130</v>
      </c>
      <c r="D62" s="239">
        <f>C62/C65*100</f>
        <v>2.882483370288248</v>
      </c>
      <c r="E62" s="9"/>
      <c r="F62" s="1"/>
      <c r="G62" s="27"/>
      <c r="H62" s="1"/>
      <c r="I62" s="1"/>
      <c r="J62" s="1"/>
      <c r="K62" s="1"/>
    </row>
    <row r="63" spans="1:11" s="137" customFormat="1" ht="15.75">
      <c r="A63" s="45">
        <v>3</v>
      </c>
      <c r="B63" s="264" t="s">
        <v>298</v>
      </c>
      <c r="C63" s="168">
        <v>108</v>
      </c>
      <c r="D63" s="265">
        <f>C63/C65*100</f>
        <v>2.394678492239468</v>
      </c>
      <c r="E63" s="9"/>
      <c r="F63" s="1"/>
      <c r="G63" s="27"/>
      <c r="H63" s="1"/>
      <c r="I63" s="1"/>
      <c r="J63" s="1"/>
      <c r="K63" s="1"/>
    </row>
    <row r="64" spans="1:11" s="137" customFormat="1" ht="16.5" thickBot="1">
      <c r="A64" s="79">
        <v>4</v>
      </c>
      <c r="B64" s="156" t="s">
        <v>304</v>
      </c>
      <c r="C64" s="148">
        <f>49+G38</f>
        <v>97</v>
      </c>
      <c r="D64" s="239">
        <f>C64/C65*100</f>
        <v>2.1507760532150777</v>
      </c>
      <c r="E64" s="9"/>
      <c r="F64" s="1"/>
      <c r="G64" s="27"/>
      <c r="H64" s="1"/>
      <c r="I64" s="1"/>
      <c r="J64" s="1"/>
      <c r="K64" s="1"/>
    </row>
    <row r="65" spans="1:11" ht="16.5" thickBot="1">
      <c r="A65" s="849" t="s">
        <v>30</v>
      </c>
      <c r="B65" s="879"/>
      <c r="C65" s="19">
        <f>SUM(C61:C64)</f>
        <v>4510</v>
      </c>
      <c r="D65" s="35">
        <v>100</v>
      </c>
      <c r="E65" s="9"/>
      <c r="F65" s="1"/>
      <c r="G65" s="27"/>
      <c r="H65" s="1"/>
      <c r="I65" s="1"/>
      <c r="J65" s="1"/>
      <c r="K65" s="1"/>
    </row>
    <row r="66" spans="1:11" ht="15.75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29"/>
      <c r="E67" s="9"/>
      <c r="F67" s="9"/>
      <c r="G67" s="9"/>
      <c r="H67" s="9"/>
      <c r="I67" s="9"/>
      <c r="J67" s="9"/>
      <c r="K67" s="9"/>
    </row>
    <row r="68" spans="1:11" ht="15.75">
      <c r="A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1" spans="1:5" ht="15.75">
      <c r="A71" s="30"/>
      <c r="B71" s="24"/>
      <c r="C71" s="26"/>
      <c r="D71" s="26"/>
      <c r="E71" s="26"/>
    </row>
    <row r="72" spans="1:5" ht="15.75">
      <c r="A72" s="30"/>
      <c r="B72" s="24"/>
      <c r="C72" s="26"/>
      <c r="D72" s="26"/>
      <c r="E72" s="26"/>
    </row>
    <row r="73" spans="1:5" ht="15.75">
      <c r="A73" s="30"/>
      <c r="B73" s="1"/>
      <c r="C73" s="27"/>
      <c r="D73" s="31"/>
      <c r="E73" s="32"/>
    </row>
    <row r="74" spans="1:5" ht="15.75">
      <c r="A74" s="30"/>
      <c r="B74" s="1"/>
      <c r="C74" s="27"/>
      <c r="D74" s="31"/>
      <c r="E74" s="32"/>
    </row>
    <row r="75" spans="1:5" ht="15.75">
      <c r="A75" s="30"/>
      <c r="B75" s="1"/>
      <c r="C75" s="27"/>
      <c r="D75" s="33"/>
      <c r="E75" s="32"/>
    </row>
    <row r="76" spans="1:5" ht="15.75">
      <c r="A76" s="30"/>
      <c r="B76" s="1"/>
      <c r="C76" s="34"/>
      <c r="D76" s="33"/>
      <c r="E76" s="32"/>
    </row>
  </sheetData>
  <sheetProtection/>
  <mergeCells count="41">
    <mergeCell ref="K5:K7"/>
    <mergeCell ref="B9:B19"/>
    <mergeCell ref="B59:B60"/>
    <mergeCell ref="B32:B34"/>
    <mergeCell ref="D59:D60"/>
    <mergeCell ref="C32:C34"/>
    <mergeCell ref="A53:B53"/>
    <mergeCell ref="D9:D11"/>
    <mergeCell ref="A47:B47"/>
    <mergeCell ref="A9:A19"/>
    <mergeCell ref="I6:I7"/>
    <mergeCell ref="C9:C19"/>
    <mergeCell ref="A41:F41"/>
    <mergeCell ref="A32:A34"/>
    <mergeCell ref="A65:B65"/>
    <mergeCell ref="B43:B45"/>
    <mergeCell ref="C43:F43"/>
    <mergeCell ref="C44:C45"/>
    <mergeCell ref="D44:F44"/>
    <mergeCell ref="A59:A60"/>
    <mergeCell ref="C59:C60"/>
    <mergeCell ref="A57:D57"/>
    <mergeCell ref="C6:C7"/>
    <mergeCell ref="H5:J5"/>
    <mergeCell ref="E5:E7"/>
    <mergeCell ref="G5:G7"/>
    <mergeCell ref="H6:H7"/>
    <mergeCell ref="J6:J7"/>
    <mergeCell ref="A49:B49"/>
    <mergeCell ref="A8:K8"/>
    <mergeCell ref="A39:F39"/>
    <mergeCell ref="B6:B7"/>
    <mergeCell ref="A54:B54"/>
    <mergeCell ref="A1:L1"/>
    <mergeCell ref="A3:L3"/>
    <mergeCell ref="A5:A7"/>
    <mergeCell ref="B5:C5"/>
    <mergeCell ref="D5:D7"/>
    <mergeCell ref="L5:L7"/>
    <mergeCell ref="F5:F7"/>
    <mergeCell ref="A43:A45"/>
  </mergeCells>
  <printOptions/>
  <pageMargins left="0.2" right="0.2" top="0.7480314960629921" bottom="0.7480314960629921" header="0.31496062992125984" footer="0.31496062992125984"/>
  <pageSetup horizontalDpi="600" verticalDpi="600" orientation="landscape" paperSize="9" scale="76" r:id="rId1"/>
  <ignoredErrors>
    <ignoredError sqref="C53 E53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W82"/>
  <sheetViews>
    <sheetView view="pageBreakPreview" zoomScale="90" zoomScaleNormal="75" zoomScaleSheetLayoutView="90" zoomScalePageLayoutView="0" workbookViewId="0" topLeftCell="A49">
      <selection activeCell="E22" sqref="E22"/>
    </sheetView>
  </sheetViews>
  <sheetFormatPr defaultColWidth="9.140625" defaultRowHeight="15"/>
  <cols>
    <col min="1" max="1" width="4.00390625" style="0" customWidth="1"/>
    <col min="2" max="2" width="32.8515625" style="0" customWidth="1"/>
    <col min="3" max="3" width="19.00390625" style="0" customWidth="1"/>
    <col min="4" max="4" width="17.28125" style="0" customWidth="1"/>
    <col min="5" max="5" width="16.28125" style="0" customWidth="1"/>
    <col min="6" max="6" width="15.00390625" style="0" customWidth="1"/>
    <col min="7" max="7" width="13.7109375" style="0" customWidth="1"/>
    <col min="8" max="8" width="10.140625" style="0" customWidth="1"/>
    <col min="9" max="9" width="10.7109375" style="0" customWidth="1"/>
    <col min="10" max="10" width="8.57421875" style="0" customWidth="1"/>
    <col min="11" max="11" width="19.7109375" style="0" customWidth="1"/>
    <col min="12" max="12" width="24.28125" style="0" customWidth="1"/>
  </cols>
  <sheetData>
    <row r="1" spans="1:12" s="319" customFormat="1" ht="15.75">
      <c r="A1" s="908" t="s">
        <v>68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</row>
    <row r="2" spans="1:12" s="319" customFormat="1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319" customFormat="1" ht="15.75">
      <c r="A3" s="823" t="s">
        <v>1147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</row>
    <row r="4" spans="1:12" s="319" customFormat="1" ht="16.5" thickBot="1">
      <c r="A4" s="826"/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62"/>
    </row>
    <row r="5" spans="1:12" s="319" customFormat="1" ht="16.5" customHeight="1" thickBot="1">
      <c r="A5" s="828" t="s">
        <v>1</v>
      </c>
      <c r="B5" s="813" t="s">
        <v>2</v>
      </c>
      <c r="C5" s="815"/>
      <c r="D5" s="810" t="s">
        <v>3</v>
      </c>
      <c r="E5" s="810" t="s">
        <v>922</v>
      </c>
      <c r="F5" s="810" t="s">
        <v>923</v>
      </c>
      <c r="G5" s="810" t="s">
        <v>6</v>
      </c>
      <c r="H5" s="816" t="s">
        <v>7</v>
      </c>
      <c r="I5" s="817"/>
      <c r="J5" s="818"/>
      <c r="K5" s="810" t="s">
        <v>928</v>
      </c>
      <c r="L5" s="810" t="s">
        <v>927</v>
      </c>
    </row>
    <row r="6" spans="1:12" s="319" customFormat="1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11"/>
    </row>
    <row r="7" spans="1:12" s="319" customFormat="1" ht="16.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12"/>
    </row>
    <row r="8" spans="1:12" s="319" customFormat="1" ht="15.75" customHeight="1">
      <c r="A8" s="909" t="s">
        <v>15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402"/>
    </row>
    <row r="9" spans="1:179" s="352" customFormat="1" ht="17.25" customHeight="1">
      <c r="A9" s="898">
        <v>1</v>
      </c>
      <c r="B9" s="872" t="s">
        <v>149</v>
      </c>
      <c r="C9" s="872" t="s">
        <v>150</v>
      </c>
      <c r="D9" s="359" t="s">
        <v>117</v>
      </c>
      <c r="E9" s="181" t="s">
        <v>151</v>
      </c>
      <c r="F9" s="181" t="s">
        <v>187</v>
      </c>
      <c r="G9" s="166">
        <v>32</v>
      </c>
      <c r="H9" s="166">
        <v>2</v>
      </c>
      <c r="I9" s="166"/>
      <c r="J9" s="166">
        <v>30</v>
      </c>
      <c r="K9" s="342" t="s">
        <v>67</v>
      </c>
      <c r="L9" s="166" t="s">
        <v>78</v>
      </c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0"/>
      <c r="FL9" s="320"/>
      <c r="FM9" s="320"/>
      <c r="FN9" s="320"/>
      <c r="FO9" s="320"/>
      <c r="FP9" s="320"/>
      <c r="FQ9" s="320"/>
      <c r="FR9" s="320"/>
      <c r="FS9" s="320"/>
      <c r="FT9" s="320"/>
      <c r="FU9" s="320"/>
      <c r="FV9" s="320"/>
      <c r="FW9" s="320"/>
    </row>
    <row r="10" spans="1:179" s="352" customFormat="1" ht="17.25" customHeight="1">
      <c r="A10" s="898"/>
      <c r="B10" s="872"/>
      <c r="C10" s="872"/>
      <c r="D10" s="129" t="s">
        <v>72</v>
      </c>
      <c r="E10" s="181" t="s">
        <v>248</v>
      </c>
      <c r="F10" s="181" t="s">
        <v>571</v>
      </c>
      <c r="G10" s="166">
        <v>70</v>
      </c>
      <c r="H10" s="166"/>
      <c r="I10" s="166"/>
      <c r="J10" s="166">
        <v>70</v>
      </c>
      <c r="K10" s="342" t="s">
        <v>67</v>
      </c>
      <c r="L10" s="166" t="s">
        <v>78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</row>
    <row r="11" spans="1:179" s="352" customFormat="1" ht="17.25" customHeight="1">
      <c r="A11" s="342">
        <v>2</v>
      </c>
      <c r="B11" s="191" t="s">
        <v>152</v>
      </c>
      <c r="C11" s="340" t="s">
        <v>153</v>
      </c>
      <c r="D11" s="359" t="s">
        <v>117</v>
      </c>
      <c r="E11" s="181" t="s">
        <v>154</v>
      </c>
      <c r="F11" s="181" t="s">
        <v>251</v>
      </c>
      <c r="G11" s="166">
        <v>30</v>
      </c>
      <c r="H11" s="166"/>
      <c r="I11" s="166"/>
      <c r="J11" s="166">
        <v>30</v>
      </c>
      <c r="K11" s="342" t="s">
        <v>67</v>
      </c>
      <c r="L11" s="166" t="s">
        <v>78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</row>
    <row r="12" spans="1:179" s="352" customFormat="1" ht="17.25" customHeight="1">
      <c r="A12" s="342">
        <v>3</v>
      </c>
      <c r="B12" s="340" t="s">
        <v>155</v>
      </c>
      <c r="C12" s="340" t="s">
        <v>156</v>
      </c>
      <c r="D12" s="359" t="s">
        <v>66</v>
      </c>
      <c r="E12" s="181" t="s">
        <v>154</v>
      </c>
      <c r="F12" s="181" t="s">
        <v>252</v>
      </c>
      <c r="G12" s="166">
        <v>100</v>
      </c>
      <c r="H12" s="166"/>
      <c r="I12" s="166"/>
      <c r="J12" s="166">
        <v>100</v>
      </c>
      <c r="K12" s="342" t="s">
        <v>67</v>
      </c>
      <c r="L12" s="166" t="s">
        <v>78</v>
      </c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  <c r="FO12" s="320"/>
      <c r="FP12" s="320"/>
      <c r="FQ12" s="320"/>
      <c r="FR12" s="320"/>
      <c r="FS12" s="320"/>
      <c r="FT12" s="320"/>
      <c r="FU12" s="320"/>
      <c r="FV12" s="320"/>
      <c r="FW12" s="320"/>
    </row>
    <row r="13" spans="1:179" s="352" customFormat="1" ht="17.25" customHeight="1">
      <c r="A13" s="342">
        <v>4</v>
      </c>
      <c r="B13" s="340" t="s">
        <v>157</v>
      </c>
      <c r="C13" s="340" t="s">
        <v>150</v>
      </c>
      <c r="D13" s="359" t="s">
        <v>117</v>
      </c>
      <c r="E13" s="181" t="s">
        <v>158</v>
      </c>
      <c r="F13" s="181" t="s">
        <v>572</v>
      </c>
      <c r="G13" s="166">
        <v>48</v>
      </c>
      <c r="H13" s="166">
        <v>1</v>
      </c>
      <c r="I13" s="166"/>
      <c r="J13" s="166">
        <v>47</v>
      </c>
      <c r="K13" s="342" t="s">
        <v>67</v>
      </c>
      <c r="L13" s="166" t="s">
        <v>159</v>
      </c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  <c r="FO13" s="320"/>
      <c r="FP13" s="320"/>
      <c r="FQ13" s="320"/>
      <c r="FR13" s="320"/>
      <c r="FS13" s="320"/>
      <c r="FT13" s="320"/>
      <c r="FU13" s="320"/>
      <c r="FV13" s="320"/>
      <c r="FW13" s="320"/>
    </row>
    <row r="14" spans="1:179" s="352" customFormat="1" ht="17.25" customHeight="1">
      <c r="A14" s="342">
        <v>5</v>
      </c>
      <c r="B14" s="340" t="s">
        <v>243</v>
      </c>
      <c r="C14" s="340" t="s">
        <v>244</v>
      </c>
      <c r="D14" s="359" t="s">
        <v>117</v>
      </c>
      <c r="E14" s="181" t="s">
        <v>187</v>
      </c>
      <c r="F14" s="181" t="s">
        <v>363</v>
      </c>
      <c r="G14" s="166">
        <v>44</v>
      </c>
      <c r="H14" s="166"/>
      <c r="I14" s="166"/>
      <c r="J14" s="166">
        <v>44</v>
      </c>
      <c r="K14" s="342" t="s">
        <v>67</v>
      </c>
      <c r="L14" s="166" t="s">
        <v>78</v>
      </c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20"/>
      <c r="ES14" s="320"/>
      <c r="ET14" s="320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0"/>
      <c r="FL14" s="320"/>
      <c r="FM14" s="320"/>
      <c r="FN14" s="320"/>
      <c r="FO14" s="320"/>
      <c r="FP14" s="320"/>
      <c r="FQ14" s="320"/>
      <c r="FR14" s="320"/>
      <c r="FS14" s="320"/>
      <c r="FT14" s="320"/>
      <c r="FU14" s="320"/>
      <c r="FV14" s="320"/>
      <c r="FW14" s="320"/>
    </row>
    <row r="15" spans="1:179" s="352" customFormat="1" ht="17.25" customHeight="1">
      <c r="A15" s="342">
        <v>6</v>
      </c>
      <c r="B15" s="340" t="s">
        <v>246</v>
      </c>
      <c r="C15" s="340" t="s">
        <v>247</v>
      </c>
      <c r="D15" s="359" t="s">
        <v>117</v>
      </c>
      <c r="E15" s="181" t="s">
        <v>187</v>
      </c>
      <c r="F15" s="181" t="s">
        <v>563</v>
      </c>
      <c r="G15" s="166">
        <v>44</v>
      </c>
      <c r="H15" s="166"/>
      <c r="I15" s="166"/>
      <c r="J15" s="166">
        <v>44</v>
      </c>
      <c r="K15" s="342" t="s">
        <v>67</v>
      </c>
      <c r="L15" s="166" t="s">
        <v>78</v>
      </c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  <c r="FF15" s="320"/>
      <c r="FG15" s="320"/>
      <c r="FH15" s="320"/>
      <c r="FI15" s="320"/>
      <c r="FJ15" s="320"/>
      <c r="FK15" s="320"/>
      <c r="FL15" s="320"/>
      <c r="FM15" s="320"/>
      <c r="FN15" s="320"/>
      <c r="FO15" s="320"/>
      <c r="FP15" s="320"/>
      <c r="FQ15" s="320"/>
      <c r="FR15" s="320"/>
      <c r="FS15" s="320"/>
      <c r="FT15" s="320"/>
      <c r="FU15" s="320"/>
      <c r="FV15" s="320"/>
      <c r="FW15" s="320"/>
    </row>
    <row r="16" spans="1:179" s="352" customFormat="1" ht="17.25" customHeight="1">
      <c r="A16" s="342">
        <v>7</v>
      </c>
      <c r="B16" s="340" t="s">
        <v>249</v>
      </c>
      <c r="C16" s="340" t="s">
        <v>156</v>
      </c>
      <c r="D16" s="359" t="s">
        <v>117</v>
      </c>
      <c r="E16" s="181" t="s">
        <v>250</v>
      </c>
      <c r="F16" s="181" t="s">
        <v>570</v>
      </c>
      <c r="G16" s="166">
        <v>20</v>
      </c>
      <c r="H16" s="166"/>
      <c r="I16" s="166"/>
      <c r="J16" s="166">
        <v>20</v>
      </c>
      <c r="K16" s="342" t="s">
        <v>67</v>
      </c>
      <c r="L16" s="166" t="s">
        <v>78</v>
      </c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  <c r="FI16" s="320"/>
      <c r="FJ16" s="320"/>
      <c r="FK16" s="320"/>
      <c r="FL16" s="320"/>
      <c r="FM16" s="320"/>
      <c r="FN16" s="320"/>
      <c r="FO16" s="320"/>
      <c r="FP16" s="320"/>
      <c r="FQ16" s="320"/>
      <c r="FR16" s="320"/>
      <c r="FS16" s="320"/>
      <c r="FT16" s="320"/>
      <c r="FU16" s="320"/>
      <c r="FV16" s="320"/>
      <c r="FW16" s="320"/>
    </row>
    <row r="17" spans="1:179" s="352" customFormat="1" ht="17.25" customHeight="1">
      <c r="A17" s="342">
        <v>8</v>
      </c>
      <c r="B17" s="340" t="s">
        <v>351</v>
      </c>
      <c r="C17" s="340" t="s">
        <v>352</v>
      </c>
      <c r="D17" s="359" t="s">
        <v>117</v>
      </c>
      <c r="E17" s="181" t="s">
        <v>273</v>
      </c>
      <c r="F17" s="181" t="s">
        <v>245</v>
      </c>
      <c r="G17" s="166">
        <v>77</v>
      </c>
      <c r="H17" s="166"/>
      <c r="I17" s="166">
        <v>77</v>
      </c>
      <c r="J17" s="358"/>
      <c r="K17" s="342" t="s">
        <v>67</v>
      </c>
      <c r="L17" s="166" t="s">
        <v>78</v>
      </c>
      <c r="M17" s="382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0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0"/>
      <c r="FL17" s="320"/>
      <c r="FM17" s="320"/>
      <c r="FN17" s="320"/>
      <c r="FO17" s="320"/>
      <c r="FP17" s="320"/>
      <c r="FQ17" s="320"/>
      <c r="FR17" s="320"/>
      <c r="FS17" s="320"/>
      <c r="FT17" s="320"/>
      <c r="FU17" s="320"/>
      <c r="FV17" s="320"/>
      <c r="FW17" s="320"/>
    </row>
    <row r="18" spans="1:179" s="628" customFormat="1" ht="17.25" customHeight="1">
      <c r="A18" s="626">
        <v>9</v>
      </c>
      <c r="B18" s="625" t="s">
        <v>866</v>
      </c>
      <c r="C18" s="625" t="s">
        <v>244</v>
      </c>
      <c r="D18" s="627" t="s">
        <v>72</v>
      </c>
      <c r="E18" s="181" t="s">
        <v>685</v>
      </c>
      <c r="F18" s="181" t="s">
        <v>867</v>
      </c>
      <c r="G18" s="166">
        <v>30</v>
      </c>
      <c r="H18" s="166"/>
      <c r="I18" s="166"/>
      <c r="J18" s="358">
        <v>30</v>
      </c>
      <c r="K18" s="626" t="s">
        <v>67</v>
      </c>
      <c r="L18" s="166" t="s">
        <v>78</v>
      </c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29"/>
      <c r="AW18" s="629"/>
      <c r="AX18" s="629"/>
      <c r="AY18" s="629"/>
      <c r="AZ18" s="629"/>
      <c r="BA18" s="629"/>
      <c r="BB18" s="629"/>
      <c r="BC18" s="629"/>
      <c r="BD18" s="629"/>
      <c r="BE18" s="629"/>
      <c r="BF18" s="629"/>
      <c r="BG18" s="629"/>
      <c r="BH18" s="629"/>
      <c r="BI18" s="629"/>
      <c r="BJ18" s="629"/>
      <c r="BK18" s="629"/>
      <c r="BL18" s="629"/>
      <c r="BM18" s="629"/>
      <c r="BN18" s="629"/>
      <c r="BO18" s="629"/>
      <c r="BP18" s="629"/>
      <c r="BQ18" s="629"/>
      <c r="BR18" s="629"/>
      <c r="BS18" s="629"/>
      <c r="BT18" s="629"/>
      <c r="BU18" s="629"/>
      <c r="BV18" s="629"/>
      <c r="BW18" s="629"/>
      <c r="BX18" s="629"/>
      <c r="BY18" s="629"/>
      <c r="BZ18" s="629"/>
      <c r="CA18" s="629"/>
      <c r="CB18" s="629"/>
      <c r="CC18" s="629"/>
      <c r="CD18" s="629"/>
      <c r="CE18" s="629"/>
      <c r="CF18" s="629"/>
      <c r="CG18" s="629"/>
      <c r="CH18" s="629"/>
      <c r="CI18" s="629"/>
      <c r="CJ18" s="629"/>
      <c r="CK18" s="629"/>
      <c r="CL18" s="629"/>
      <c r="CM18" s="629"/>
      <c r="CN18" s="629"/>
      <c r="CO18" s="629"/>
      <c r="CP18" s="629"/>
      <c r="CQ18" s="629"/>
      <c r="CR18" s="629"/>
      <c r="CS18" s="629"/>
      <c r="CT18" s="629"/>
      <c r="CU18" s="629"/>
      <c r="CV18" s="629"/>
      <c r="CW18" s="629"/>
      <c r="CX18" s="629"/>
      <c r="CY18" s="629"/>
      <c r="CZ18" s="629"/>
      <c r="DA18" s="629"/>
      <c r="DB18" s="629"/>
      <c r="DC18" s="629"/>
      <c r="DD18" s="629"/>
      <c r="DE18" s="629"/>
      <c r="DF18" s="629"/>
      <c r="DG18" s="629"/>
      <c r="DH18" s="629"/>
      <c r="DI18" s="629"/>
      <c r="DJ18" s="629"/>
      <c r="DK18" s="629"/>
      <c r="DL18" s="629"/>
      <c r="DM18" s="629"/>
      <c r="DN18" s="629"/>
      <c r="DO18" s="629"/>
      <c r="DP18" s="629"/>
      <c r="DQ18" s="629"/>
      <c r="DR18" s="629"/>
      <c r="DS18" s="629"/>
      <c r="DT18" s="629"/>
      <c r="DU18" s="629"/>
      <c r="DV18" s="629"/>
      <c r="DW18" s="629"/>
      <c r="DX18" s="629"/>
      <c r="DY18" s="629"/>
      <c r="DZ18" s="629"/>
      <c r="EA18" s="629"/>
      <c r="EB18" s="629"/>
      <c r="EC18" s="629"/>
      <c r="ED18" s="629"/>
      <c r="EE18" s="629"/>
      <c r="EF18" s="629"/>
      <c r="EG18" s="629"/>
      <c r="EH18" s="629"/>
      <c r="EI18" s="629"/>
      <c r="EJ18" s="629"/>
      <c r="EK18" s="629"/>
      <c r="EL18" s="629"/>
      <c r="EM18" s="629"/>
      <c r="EN18" s="629"/>
      <c r="EO18" s="629"/>
      <c r="EP18" s="629"/>
      <c r="EQ18" s="629"/>
      <c r="ER18" s="629"/>
      <c r="ES18" s="629"/>
      <c r="ET18" s="629"/>
      <c r="EU18" s="629"/>
      <c r="EV18" s="629"/>
      <c r="EW18" s="629"/>
      <c r="EX18" s="629"/>
      <c r="EY18" s="629"/>
      <c r="EZ18" s="629"/>
      <c r="FA18" s="629"/>
      <c r="FB18" s="629"/>
      <c r="FC18" s="629"/>
      <c r="FD18" s="629"/>
      <c r="FE18" s="629"/>
      <c r="FF18" s="629"/>
      <c r="FG18" s="629"/>
      <c r="FH18" s="629"/>
      <c r="FI18" s="629"/>
      <c r="FJ18" s="629"/>
      <c r="FK18" s="629"/>
      <c r="FL18" s="629"/>
      <c r="FM18" s="629"/>
      <c r="FN18" s="629"/>
      <c r="FO18" s="629"/>
      <c r="FP18" s="629"/>
      <c r="FQ18" s="629"/>
      <c r="FR18" s="629"/>
      <c r="FS18" s="629"/>
      <c r="FT18" s="629"/>
      <c r="FU18" s="629"/>
      <c r="FV18" s="629"/>
      <c r="FW18" s="629"/>
    </row>
    <row r="19" spans="1:179" s="628" customFormat="1" ht="17.25" customHeight="1">
      <c r="A19" s="626">
        <v>10</v>
      </c>
      <c r="B19" s="625" t="s">
        <v>868</v>
      </c>
      <c r="C19" s="625" t="s">
        <v>244</v>
      </c>
      <c r="D19" s="627" t="s">
        <v>72</v>
      </c>
      <c r="E19" s="181" t="s">
        <v>332</v>
      </c>
      <c r="F19" s="181" t="s">
        <v>558</v>
      </c>
      <c r="G19" s="166">
        <v>53</v>
      </c>
      <c r="H19" s="166"/>
      <c r="I19" s="166"/>
      <c r="J19" s="358">
        <v>53</v>
      </c>
      <c r="K19" s="626" t="s">
        <v>67</v>
      </c>
      <c r="L19" s="166" t="s">
        <v>78</v>
      </c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29"/>
      <c r="BG19" s="629"/>
      <c r="BH19" s="629"/>
      <c r="BI19" s="629"/>
      <c r="BJ19" s="629"/>
      <c r="BK19" s="629"/>
      <c r="BL19" s="629"/>
      <c r="BM19" s="629"/>
      <c r="BN19" s="629"/>
      <c r="BO19" s="629"/>
      <c r="BP19" s="629"/>
      <c r="BQ19" s="629"/>
      <c r="BR19" s="629"/>
      <c r="BS19" s="629"/>
      <c r="BT19" s="629"/>
      <c r="BU19" s="629"/>
      <c r="BV19" s="629"/>
      <c r="BW19" s="629"/>
      <c r="BX19" s="629"/>
      <c r="BY19" s="629"/>
      <c r="BZ19" s="629"/>
      <c r="CA19" s="629"/>
      <c r="CB19" s="629"/>
      <c r="CC19" s="629"/>
      <c r="CD19" s="629"/>
      <c r="CE19" s="629"/>
      <c r="CF19" s="629"/>
      <c r="CG19" s="629"/>
      <c r="CH19" s="629"/>
      <c r="CI19" s="629"/>
      <c r="CJ19" s="629"/>
      <c r="CK19" s="629"/>
      <c r="CL19" s="629"/>
      <c r="CM19" s="629"/>
      <c r="CN19" s="629"/>
      <c r="CO19" s="629"/>
      <c r="CP19" s="629"/>
      <c r="CQ19" s="629"/>
      <c r="CR19" s="629"/>
      <c r="CS19" s="629"/>
      <c r="CT19" s="629"/>
      <c r="CU19" s="629"/>
      <c r="CV19" s="629"/>
      <c r="CW19" s="629"/>
      <c r="CX19" s="629"/>
      <c r="CY19" s="629"/>
      <c r="CZ19" s="629"/>
      <c r="DA19" s="629"/>
      <c r="DB19" s="629"/>
      <c r="DC19" s="629"/>
      <c r="DD19" s="629"/>
      <c r="DE19" s="629"/>
      <c r="DF19" s="629"/>
      <c r="DG19" s="629"/>
      <c r="DH19" s="629"/>
      <c r="DI19" s="629"/>
      <c r="DJ19" s="629"/>
      <c r="DK19" s="629"/>
      <c r="DL19" s="629"/>
      <c r="DM19" s="629"/>
      <c r="DN19" s="629"/>
      <c r="DO19" s="629"/>
      <c r="DP19" s="629"/>
      <c r="DQ19" s="629"/>
      <c r="DR19" s="629"/>
      <c r="DS19" s="629"/>
      <c r="DT19" s="629"/>
      <c r="DU19" s="629"/>
      <c r="DV19" s="629"/>
      <c r="DW19" s="629"/>
      <c r="DX19" s="629"/>
      <c r="DY19" s="629"/>
      <c r="DZ19" s="629"/>
      <c r="EA19" s="629"/>
      <c r="EB19" s="629"/>
      <c r="EC19" s="629"/>
      <c r="ED19" s="629"/>
      <c r="EE19" s="629"/>
      <c r="EF19" s="629"/>
      <c r="EG19" s="629"/>
      <c r="EH19" s="629"/>
      <c r="EI19" s="629"/>
      <c r="EJ19" s="629"/>
      <c r="EK19" s="629"/>
      <c r="EL19" s="629"/>
      <c r="EM19" s="629"/>
      <c r="EN19" s="629"/>
      <c r="EO19" s="629"/>
      <c r="EP19" s="629"/>
      <c r="EQ19" s="629"/>
      <c r="ER19" s="629"/>
      <c r="ES19" s="629"/>
      <c r="ET19" s="629"/>
      <c r="EU19" s="629"/>
      <c r="EV19" s="629"/>
      <c r="EW19" s="629"/>
      <c r="EX19" s="629"/>
      <c r="EY19" s="629"/>
      <c r="EZ19" s="629"/>
      <c r="FA19" s="629"/>
      <c r="FB19" s="629"/>
      <c r="FC19" s="629"/>
      <c r="FD19" s="629"/>
      <c r="FE19" s="629"/>
      <c r="FF19" s="629"/>
      <c r="FG19" s="629"/>
      <c r="FH19" s="629"/>
      <c r="FI19" s="629"/>
      <c r="FJ19" s="629"/>
      <c r="FK19" s="629"/>
      <c r="FL19" s="629"/>
      <c r="FM19" s="629"/>
      <c r="FN19" s="629"/>
      <c r="FO19" s="629"/>
      <c r="FP19" s="629"/>
      <c r="FQ19" s="629"/>
      <c r="FR19" s="629"/>
      <c r="FS19" s="629"/>
      <c r="FT19" s="629"/>
      <c r="FU19" s="629"/>
      <c r="FV19" s="629"/>
      <c r="FW19" s="629"/>
    </row>
    <row r="20" spans="1:179" s="628" customFormat="1" ht="17.25" customHeight="1">
      <c r="A20" s="626">
        <v>11</v>
      </c>
      <c r="B20" s="625" t="s">
        <v>869</v>
      </c>
      <c r="C20" s="625" t="s">
        <v>244</v>
      </c>
      <c r="D20" s="627" t="s">
        <v>72</v>
      </c>
      <c r="E20" s="181" t="s">
        <v>332</v>
      </c>
      <c r="F20" s="181" t="s">
        <v>558</v>
      </c>
      <c r="G20" s="166">
        <v>60</v>
      </c>
      <c r="H20" s="166"/>
      <c r="I20" s="166"/>
      <c r="J20" s="358">
        <v>60</v>
      </c>
      <c r="K20" s="626" t="s">
        <v>67</v>
      </c>
      <c r="L20" s="166" t="s">
        <v>78</v>
      </c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29"/>
      <c r="AP20" s="629"/>
      <c r="AQ20" s="629"/>
      <c r="AR20" s="629"/>
      <c r="AS20" s="629"/>
      <c r="AT20" s="629"/>
      <c r="AU20" s="629"/>
      <c r="AV20" s="629"/>
      <c r="AW20" s="629"/>
      <c r="AX20" s="629"/>
      <c r="AY20" s="629"/>
      <c r="AZ20" s="629"/>
      <c r="BA20" s="629"/>
      <c r="BB20" s="629"/>
      <c r="BC20" s="629"/>
      <c r="BD20" s="629"/>
      <c r="BE20" s="629"/>
      <c r="BF20" s="629"/>
      <c r="BG20" s="629"/>
      <c r="BH20" s="629"/>
      <c r="BI20" s="629"/>
      <c r="BJ20" s="629"/>
      <c r="BK20" s="629"/>
      <c r="BL20" s="629"/>
      <c r="BM20" s="629"/>
      <c r="BN20" s="629"/>
      <c r="BO20" s="629"/>
      <c r="BP20" s="629"/>
      <c r="BQ20" s="629"/>
      <c r="BR20" s="629"/>
      <c r="BS20" s="629"/>
      <c r="BT20" s="629"/>
      <c r="BU20" s="629"/>
      <c r="BV20" s="629"/>
      <c r="BW20" s="629"/>
      <c r="BX20" s="629"/>
      <c r="BY20" s="629"/>
      <c r="BZ20" s="629"/>
      <c r="CA20" s="629"/>
      <c r="CB20" s="629"/>
      <c r="CC20" s="629"/>
      <c r="CD20" s="629"/>
      <c r="CE20" s="629"/>
      <c r="CF20" s="629"/>
      <c r="CG20" s="629"/>
      <c r="CH20" s="629"/>
      <c r="CI20" s="629"/>
      <c r="CJ20" s="629"/>
      <c r="CK20" s="629"/>
      <c r="CL20" s="629"/>
      <c r="CM20" s="629"/>
      <c r="CN20" s="629"/>
      <c r="CO20" s="629"/>
      <c r="CP20" s="629"/>
      <c r="CQ20" s="629"/>
      <c r="CR20" s="629"/>
      <c r="CS20" s="629"/>
      <c r="CT20" s="629"/>
      <c r="CU20" s="629"/>
      <c r="CV20" s="629"/>
      <c r="CW20" s="629"/>
      <c r="CX20" s="629"/>
      <c r="CY20" s="629"/>
      <c r="CZ20" s="629"/>
      <c r="DA20" s="629"/>
      <c r="DB20" s="629"/>
      <c r="DC20" s="629"/>
      <c r="DD20" s="629"/>
      <c r="DE20" s="629"/>
      <c r="DF20" s="629"/>
      <c r="DG20" s="629"/>
      <c r="DH20" s="629"/>
      <c r="DI20" s="629"/>
      <c r="DJ20" s="629"/>
      <c r="DK20" s="629"/>
      <c r="DL20" s="629"/>
      <c r="DM20" s="629"/>
      <c r="DN20" s="629"/>
      <c r="DO20" s="629"/>
      <c r="DP20" s="629"/>
      <c r="DQ20" s="629"/>
      <c r="DR20" s="629"/>
      <c r="DS20" s="629"/>
      <c r="DT20" s="629"/>
      <c r="DU20" s="629"/>
      <c r="DV20" s="629"/>
      <c r="DW20" s="629"/>
      <c r="DX20" s="629"/>
      <c r="DY20" s="629"/>
      <c r="DZ20" s="629"/>
      <c r="EA20" s="629"/>
      <c r="EB20" s="629"/>
      <c r="EC20" s="629"/>
      <c r="ED20" s="629"/>
      <c r="EE20" s="629"/>
      <c r="EF20" s="629"/>
      <c r="EG20" s="629"/>
      <c r="EH20" s="629"/>
      <c r="EI20" s="629"/>
      <c r="EJ20" s="629"/>
      <c r="EK20" s="629"/>
      <c r="EL20" s="629"/>
      <c r="EM20" s="629"/>
      <c r="EN20" s="629"/>
      <c r="EO20" s="629"/>
      <c r="EP20" s="629"/>
      <c r="EQ20" s="629"/>
      <c r="ER20" s="629"/>
      <c r="ES20" s="629"/>
      <c r="ET20" s="629"/>
      <c r="EU20" s="629"/>
      <c r="EV20" s="629"/>
      <c r="EW20" s="629"/>
      <c r="EX20" s="629"/>
      <c r="EY20" s="629"/>
      <c r="EZ20" s="629"/>
      <c r="FA20" s="629"/>
      <c r="FB20" s="629"/>
      <c r="FC20" s="629"/>
      <c r="FD20" s="629"/>
      <c r="FE20" s="629"/>
      <c r="FF20" s="629"/>
      <c r="FG20" s="629"/>
      <c r="FH20" s="629"/>
      <c r="FI20" s="629"/>
      <c r="FJ20" s="629"/>
      <c r="FK20" s="629"/>
      <c r="FL20" s="629"/>
      <c r="FM20" s="629"/>
      <c r="FN20" s="629"/>
      <c r="FO20" s="629"/>
      <c r="FP20" s="629"/>
      <c r="FQ20" s="629"/>
      <c r="FR20" s="629"/>
      <c r="FS20" s="629"/>
      <c r="FT20" s="629"/>
      <c r="FU20" s="629"/>
      <c r="FV20" s="629"/>
      <c r="FW20" s="629"/>
    </row>
    <row r="21" spans="1:179" s="354" customFormat="1" ht="17.25" customHeight="1">
      <c r="A21" s="735">
        <v>12</v>
      </c>
      <c r="B21" s="733" t="s">
        <v>966</v>
      </c>
      <c r="C21" s="733" t="s">
        <v>352</v>
      </c>
      <c r="D21" s="727" t="s">
        <v>72</v>
      </c>
      <c r="E21" s="212" t="s">
        <v>364</v>
      </c>
      <c r="F21" s="181" t="s">
        <v>531</v>
      </c>
      <c r="G21" s="736">
        <v>15</v>
      </c>
      <c r="H21" s="166"/>
      <c r="I21" s="166"/>
      <c r="J21" s="401">
        <v>15</v>
      </c>
      <c r="K21" s="734" t="s">
        <v>67</v>
      </c>
      <c r="L21" s="166" t="s">
        <v>78</v>
      </c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2"/>
      <c r="BF21" s="762"/>
      <c r="BG21" s="762"/>
      <c r="BH21" s="762"/>
      <c r="BI21" s="762"/>
      <c r="BJ21" s="762"/>
      <c r="BK21" s="762"/>
      <c r="BL21" s="762"/>
      <c r="BM21" s="762"/>
      <c r="BN21" s="762"/>
      <c r="BO21" s="762"/>
      <c r="BP21" s="762"/>
      <c r="BQ21" s="762"/>
      <c r="BR21" s="762"/>
      <c r="BS21" s="762"/>
      <c r="BT21" s="762"/>
      <c r="BU21" s="762"/>
      <c r="BV21" s="762"/>
      <c r="BW21" s="762"/>
      <c r="BX21" s="762"/>
      <c r="BY21" s="762"/>
      <c r="BZ21" s="762"/>
      <c r="CA21" s="762"/>
      <c r="CB21" s="762"/>
      <c r="CC21" s="762"/>
      <c r="CD21" s="762"/>
      <c r="CE21" s="762"/>
      <c r="CF21" s="762"/>
      <c r="CG21" s="762"/>
      <c r="CH21" s="762"/>
      <c r="CI21" s="762"/>
      <c r="CJ21" s="762"/>
      <c r="CK21" s="762"/>
      <c r="CL21" s="762"/>
      <c r="CM21" s="762"/>
      <c r="CN21" s="762"/>
      <c r="CO21" s="762"/>
      <c r="CP21" s="762"/>
      <c r="CQ21" s="762"/>
      <c r="CR21" s="762"/>
      <c r="CS21" s="762"/>
      <c r="CT21" s="762"/>
      <c r="CU21" s="762"/>
      <c r="CV21" s="762"/>
      <c r="CW21" s="762"/>
      <c r="CX21" s="762"/>
      <c r="CY21" s="762"/>
      <c r="CZ21" s="762"/>
      <c r="DA21" s="762"/>
      <c r="DB21" s="762"/>
      <c r="DC21" s="762"/>
      <c r="DD21" s="762"/>
      <c r="DE21" s="762"/>
      <c r="DF21" s="762"/>
      <c r="DG21" s="762"/>
      <c r="DH21" s="762"/>
      <c r="DI21" s="762"/>
      <c r="DJ21" s="762"/>
      <c r="DK21" s="762"/>
      <c r="DL21" s="762"/>
      <c r="DM21" s="762"/>
      <c r="DN21" s="762"/>
      <c r="DO21" s="762"/>
      <c r="DP21" s="762"/>
      <c r="DQ21" s="762"/>
      <c r="DR21" s="762"/>
      <c r="DS21" s="762"/>
      <c r="DT21" s="762"/>
      <c r="DU21" s="762"/>
      <c r="DV21" s="762"/>
      <c r="DW21" s="762"/>
      <c r="DX21" s="762"/>
      <c r="DY21" s="762"/>
      <c r="DZ21" s="762"/>
      <c r="EA21" s="762"/>
      <c r="EB21" s="762"/>
      <c r="EC21" s="762"/>
      <c r="ED21" s="762"/>
      <c r="EE21" s="762"/>
      <c r="EF21" s="762"/>
      <c r="EG21" s="762"/>
      <c r="EH21" s="762"/>
      <c r="EI21" s="762"/>
      <c r="EJ21" s="762"/>
      <c r="EK21" s="762"/>
      <c r="EL21" s="762"/>
      <c r="EM21" s="762"/>
      <c r="EN21" s="762"/>
      <c r="EO21" s="762"/>
      <c r="EP21" s="762"/>
      <c r="EQ21" s="762"/>
      <c r="ER21" s="762"/>
      <c r="ES21" s="762"/>
      <c r="ET21" s="762"/>
      <c r="EU21" s="762"/>
      <c r="EV21" s="762"/>
      <c r="EW21" s="762"/>
      <c r="EX21" s="762"/>
      <c r="EY21" s="762"/>
      <c r="EZ21" s="762"/>
      <c r="FA21" s="762"/>
      <c r="FB21" s="762"/>
      <c r="FC21" s="762"/>
      <c r="FD21" s="762"/>
      <c r="FE21" s="762"/>
      <c r="FF21" s="762"/>
      <c r="FG21" s="762"/>
      <c r="FH21" s="762"/>
      <c r="FI21" s="762"/>
      <c r="FJ21" s="762"/>
      <c r="FK21" s="762"/>
      <c r="FL21" s="762"/>
      <c r="FM21" s="762"/>
      <c r="FN21" s="762"/>
      <c r="FO21" s="762"/>
      <c r="FP21" s="762"/>
      <c r="FQ21" s="762"/>
      <c r="FR21" s="762"/>
      <c r="FS21" s="762"/>
      <c r="FT21" s="762"/>
      <c r="FU21" s="762"/>
      <c r="FV21" s="762"/>
      <c r="FW21" s="762"/>
    </row>
    <row r="22" spans="1:179" s="399" customFormat="1" ht="15.75" customHeight="1">
      <c r="A22" s="626">
        <v>13</v>
      </c>
      <c r="B22" s="625" t="s">
        <v>477</v>
      </c>
      <c r="C22" s="625" t="s">
        <v>352</v>
      </c>
      <c r="D22" s="359" t="s">
        <v>117</v>
      </c>
      <c r="E22" s="181" t="s">
        <v>404</v>
      </c>
      <c r="F22" s="181" t="s">
        <v>245</v>
      </c>
      <c r="G22" s="166">
        <v>48</v>
      </c>
      <c r="H22" s="166"/>
      <c r="I22" s="166"/>
      <c r="J22" s="166">
        <v>48</v>
      </c>
      <c r="K22" s="626" t="s">
        <v>67</v>
      </c>
      <c r="L22" s="166" t="s">
        <v>78</v>
      </c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8"/>
      <c r="DZ22" s="398"/>
      <c r="EA22" s="398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8"/>
      <c r="EZ22" s="398"/>
      <c r="FA22" s="398"/>
      <c r="FB22" s="398"/>
      <c r="FC22" s="398"/>
      <c r="FD22" s="398"/>
      <c r="FE22" s="398"/>
      <c r="FF22" s="398"/>
      <c r="FG22" s="398"/>
      <c r="FH22" s="398"/>
      <c r="FI22" s="398"/>
      <c r="FJ22" s="398"/>
      <c r="FK22" s="398"/>
      <c r="FL22" s="398"/>
      <c r="FM22" s="398"/>
      <c r="FN22" s="398"/>
      <c r="FO22" s="398"/>
      <c r="FP22" s="398"/>
      <c r="FQ22" s="398"/>
      <c r="FR22" s="398"/>
      <c r="FS22" s="398"/>
      <c r="FT22" s="398"/>
      <c r="FU22" s="398"/>
      <c r="FV22" s="398"/>
      <c r="FW22" s="398"/>
    </row>
    <row r="23" spans="1:179" s="399" customFormat="1" ht="15.75" customHeight="1">
      <c r="A23" s="342">
        <v>14</v>
      </c>
      <c r="B23" s="340" t="s">
        <v>478</v>
      </c>
      <c r="C23" s="340" t="s">
        <v>244</v>
      </c>
      <c r="D23" s="359" t="s">
        <v>66</v>
      </c>
      <c r="E23" s="181" t="s">
        <v>479</v>
      </c>
      <c r="F23" s="181" t="s">
        <v>245</v>
      </c>
      <c r="G23" s="166">
        <v>83</v>
      </c>
      <c r="H23" s="166"/>
      <c r="I23" s="166"/>
      <c r="J23" s="166">
        <v>83</v>
      </c>
      <c r="K23" s="342" t="s">
        <v>67</v>
      </c>
      <c r="L23" s="166" t="s">
        <v>480</v>
      </c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8"/>
      <c r="DX23" s="398"/>
      <c r="DY23" s="398"/>
      <c r="DZ23" s="398"/>
      <c r="EA23" s="398"/>
      <c r="EB23" s="398"/>
      <c r="EC23" s="398"/>
      <c r="ED23" s="398"/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8"/>
      <c r="EZ23" s="398"/>
      <c r="FA23" s="398"/>
      <c r="FB23" s="398"/>
      <c r="FC23" s="398"/>
      <c r="FD23" s="398"/>
      <c r="FE23" s="398"/>
      <c r="FF23" s="398"/>
      <c r="FG23" s="398"/>
      <c r="FH23" s="398"/>
      <c r="FI23" s="398"/>
      <c r="FJ23" s="398"/>
      <c r="FK23" s="398"/>
      <c r="FL23" s="398"/>
      <c r="FM23" s="398"/>
      <c r="FN23" s="398"/>
      <c r="FO23" s="398"/>
      <c r="FP23" s="398"/>
      <c r="FQ23" s="398"/>
      <c r="FR23" s="398"/>
      <c r="FS23" s="398"/>
      <c r="FT23" s="398"/>
      <c r="FU23" s="398"/>
      <c r="FV23" s="398"/>
      <c r="FW23" s="398"/>
    </row>
    <row r="24" spans="1:12" s="398" customFormat="1" ht="18.75" customHeight="1">
      <c r="A24" s="446">
        <v>15</v>
      </c>
      <c r="B24" s="447" t="s">
        <v>569</v>
      </c>
      <c r="C24" s="447" t="s">
        <v>352</v>
      </c>
      <c r="D24" s="449" t="s">
        <v>66</v>
      </c>
      <c r="E24" s="212" t="s">
        <v>377</v>
      </c>
      <c r="F24" s="212" t="s">
        <v>475</v>
      </c>
      <c r="G24" s="448">
        <v>100</v>
      </c>
      <c r="H24" s="448"/>
      <c r="I24" s="448"/>
      <c r="J24" s="448">
        <v>100</v>
      </c>
      <c r="K24" s="446" t="s">
        <v>67</v>
      </c>
      <c r="L24" s="166" t="s">
        <v>78</v>
      </c>
    </row>
    <row r="25" spans="1:12" s="398" customFormat="1" ht="18.75" customHeight="1">
      <c r="A25" s="451">
        <v>16</v>
      </c>
      <c r="B25" s="447" t="s">
        <v>596</v>
      </c>
      <c r="C25" s="450" t="s">
        <v>597</v>
      </c>
      <c r="D25" s="191" t="s">
        <v>117</v>
      </c>
      <c r="E25" s="181" t="s">
        <v>552</v>
      </c>
      <c r="F25" s="181" t="s">
        <v>245</v>
      </c>
      <c r="G25" s="166">
        <v>99</v>
      </c>
      <c r="H25" s="166">
        <v>5</v>
      </c>
      <c r="I25" s="166"/>
      <c r="J25" s="166">
        <v>94</v>
      </c>
      <c r="K25" s="451" t="s">
        <v>67</v>
      </c>
      <c r="L25" s="459" t="s">
        <v>159</v>
      </c>
    </row>
    <row r="26" spans="1:12" s="398" customFormat="1" ht="15.75" customHeight="1">
      <c r="A26" s="451">
        <v>17</v>
      </c>
      <c r="B26" s="447" t="s">
        <v>598</v>
      </c>
      <c r="C26" s="450" t="s">
        <v>156</v>
      </c>
      <c r="D26" s="359" t="s">
        <v>66</v>
      </c>
      <c r="E26" s="181" t="s">
        <v>718</v>
      </c>
      <c r="F26" s="181" t="s">
        <v>720</v>
      </c>
      <c r="G26" s="166">
        <v>100</v>
      </c>
      <c r="H26" s="166"/>
      <c r="I26" s="166"/>
      <c r="J26" s="166">
        <v>100</v>
      </c>
      <c r="K26" s="451" t="s">
        <v>601</v>
      </c>
      <c r="L26" s="459" t="s">
        <v>159</v>
      </c>
    </row>
    <row r="27" spans="1:12" s="398" customFormat="1" ht="15.75" customHeight="1">
      <c r="A27" s="806">
        <v>18</v>
      </c>
      <c r="B27" s="806" t="s">
        <v>600</v>
      </c>
      <c r="C27" s="707" t="s">
        <v>156</v>
      </c>
      <c r="D27" s="359" t="s">
        <v>66</v>
      </c>
      <c r="E27" s="181" t="s">
        <v>718</v>
      </c>
      <c r="F27" s="181" t="s">
        <v>720</v>
      </c>
      <c r="G27" s="166">
        <v>43</v>
      </c>
      <c r="H27" s="166"/>
      <c r="I27" s="703"/>
      <c r="J27" s="166">
        <v>43</v>
      </c>
      <c r="K27" s="711" t="s">
        <v>601</v>
      </c>
      <c r="L27" s="459" t="s">
        <v>159</v>
      </c>
    </row>
    <row r="28" spans="1:12" s="398" customFormat="1" ht="15.75" customHeight="1">
      <c r="A28" s="807"/>
      <c r="B28" s="807"/>
      <c r="C28" s="707" t="s">
        <v>156</v>
      </c>
      <c r="D28" s="359" t="s">
        <v>66</v>
      </c>
      <c r="E28" s="181" t="s">
        <v>965</v>
      </c>
      <c r="F28" s="212" t="s">
        <v>245</v>
      </c>
      <c r="G28" s="166">
        <v>97</v>
      </c>
      <c r="H28" s="166"/>
      <c r="I28" s="703"/>
      <c r="J28" s="166">
        <v>97</v>
      </c>
      <c r="K28" s="711" t="s">
        <v>601</v>
      </c>
      <c r="L28" s="459" t="s">
        <v>159</v>
      </c>
    </row>
    <row r="29" spans="1:12" s="213" customFormat="1" ht="17.25" customHeight="1">
      <c r="A29" s="478">
        <v>19</v>
      </c>
      <c r="B29" s="707" t="s">
        <v>627</v>
      </c>
      <c r="C29" s="707" t="s">
        <v>628</v>
      </c>
      <c r="D29" s="679" t="s">
        <v>66</v>
      </c>
      <c r="E29" s="181" t="s">
        <v>629</v>
      </c>
      <c r="F29" s="181" t="s">
        <v>859</v>
      </c>
      <c r="G29" s="166">
        <v>100</v>
      </c>
      <c r="H29" s="166"/>
      <c r="I29" s="166"/>
      <c r="J29" s="166">
        <v>100</v>
      </c>
      <c r="K29" s="711" t="s">
        <v>67</v>
      </c>
      <c r="L29" s="459" t="s">
        <v>159</v>
      </c>
    </row>
    <row r="30" spans="1:12" s="213" customFormat="1" ht="17.25" customHeight="1">
      <c r="A30" s="461">
        <v>20</v>
      </c>
      <c r="B30" s="695" t="s">
        <v>630</v>
      </c>
      <c r="C30" s="696" t="s">
        <v>247</v>
      </c>
      <c r="D30" s="699" t="s">
        <v>83</v>
      </c>
      <c r="E30" s="462" t="s">
        <v>629</v>
      </c>
      <c r="F30" s="462" t="s">
        <v>721</v>
      </c>
      <c r="G30" s="709">
        <v>32</v>
      </c>
      <c r="H30" s="709"/>
      <c r="I30" s="709">
        <v>32</v>
      </c>
      <c r="J30" s="709"/>
      <c r="K30" s="704" t="s">
        <v>92</v>
      </c>
      <c r="L30" s="166" t="s">
        <v>78</v>
      </c>
    </row>
    <row r="31" spans="1:12" s="213" customFormat="1" ht="17.25" customHeight="1">
      <c r="A31" s="808">
        <v>21</v>
      </c>
      <c r="B31" s="806" t="s">
        <v>713</v>
      </c>
      <c r="C31" s="806" t="s">
        <v>714</v>
      </c>
      <c r="D31" s="804" t="s">
        <v>66</v>
      </c>
      <c r="E31" s="181" t="s">
        <v>645</v>
      </c>
      <c r="F31" s="181" t="s">
        <v>245</v>
      </c>
      <c r="G31" s="166">
        <v>40</v>
      </c>
      <c r="H31" s="166"/>
      <c r="I31" s="166"/>
      <c r="J31" s="166">
        <v>40</v>
      </c>
      <c r="K31" s="711" t="s">
        <v>67</v>
      </c>
      <c r="L31" s="166" t="s">
        <v>78</v>
      </c>
    </row>
    <row r="32" spans="1:12" s="213" customFormat="1" ht="17.25" customHeight="1">
      <c r="A32" s="809"/>
      <c r="B32" s="807"/>
      <c r="C32" s="807"/>
      <c r="D32" s="805"/>
      <c r="E32" s="181" t="s">
        <v>677</v>
      </c>
      <c r="F32" s="181" t="s">
        <v>245</v>
      </c>
      <c r="G32" s="166">
        <v>40</v>
      </c>
      <c r="H32" s="166"/>
      <c r="I32" s="166"/>
      <c r="J32" s="166">
        <v>40</v>
      </c>
      <c r="K32" s="711" t="s">
        <v>67</v>
      </c>
      <c r="L32" s="166" t="s">
        <v>78</v>
      </c>
    </row>
    <row r="33" spans="1:12" s="213" customFormat="1" ht="17.25" customHeight="1">
      <c r="A33" s="808">
        <v>22</v>
      </c>
      <c r="B33" s="806" t="s">
        <v>715</v>
      </c>
      <c r="C33" s="806" t="s">
        <v>352</v>
      </c>
      <c r="D33" s="699" t="s">
        <v>117</v>
      </c>
      <c r="E33" s="212" t="s">
        <v>716</v>
      </c>
      <c r="F33" s="212" t="s">
        <v>245</v>
      </c>
      <c r="G33" s="703">
        <v>66</v>
      </c>
      <c r="H33" s="703"/>
      <c r="I33" s="703"/>
      <c r="J33" s="703">
        <v>66</v>
      </c>
      <c r="K33" s="697" t="s">
        <v>446</v>
      </c>
      <c r="L33" s="703" t="s">
        <v>159</v>
      </c>
    </row>
    <row r="34" spans="1:12" s="568" customFormat="1" ht="17.25" customHeight="1">
      <c r="A34" s="925"/>
      <c r="B34" s="837"/>
      <c r="C34" s="837"/>
      <c r="D34" s="699" t="s">
        <v>117</v>
      </c>
      <c r="E34" s="212" t="s">
        <v>870</v>
      </c>
      <c r="F34" s="212" t="s">
        <v>245</v>
      </c>
      <c r="G34" s="703">
        <v>64</v>
      </c>
      <c r="H34" s="703"/>
      <c r="I34" s="703"/>
      <c r="J34" s="703">
        <v>64</v>
      </c>
      <c r="K34" s="697" t="s">
        <v>871</v>
      </c>
      <c r="L34" s="703" t="s">
        <v>159</v>
      </c>
    </row>
    <row r="35" spans="1:12" s="568" customFormat="1" ht="17.25" customHeight="1">
      <c r="A35" s="809"/>
      <c r="B35" s="807"/>
      <c r="C35" s="807"/>
      <c r="D35" s="699" t="s">
        <v>117</v>
      </c>
      <c r="E35" s="212" t="s">
        <v>964</v>
      </c>
      <c r="F35" s="212" t="s">
        <v>245</v>
      </c>
      <c r="G35" s="703">
        <v>173</v>
      </c>
      <c r="H35" s="703"/>
      <c r="I35" s="703"/>
      <c r="J35" s="703">
        <v>173</v>
      </c>
      <c r="K35" s="697" t="s">
        <v>871</v>
      </c>
      <c r="L35" s="703" t="s">
        <v>159</v>
      </c>
    </row>
    <row r="36" spans="1:12" s="568" customFormat="1" ht="17.25" customHeight="1">
      <c r="A36" s="626">
        <v>23</v>
      </c>
      <c r="B36" s="707" t="s">
        <v>872</v>
      </c>
      <c r="C36" s="707" t="s">
        <v>244</v>
      </c>
      <c r="D36" s="643" t="s">
        <v>66</v>
      </c>
      <c r="E36" s="181" t="s">
        <v>852</v>
      </c>
      <c r="F36" s="212" t="s">
        <v>245</v>
      </c>
      <c r="G36" s="166">
        <v>100</v>
      </c>
      <c r="H36" s="166"/>
      <c r="I36" s="166"/>
      <c r="J36" s="358">
        <v>100</v>
      </c>
      <c r="K36" s="711" t="s">
        <v>67</v>
      </c>
      <c r="L36" s="703" t="s">
        <v>159</v>
      </c>
    </row>
    <row r="37" spans="1:12" s="568" customFormat="1" ht="17.25" customHeight="1">
      <c r="A37" s="626">
        <v>24</v>
      </c>
      <c r="B37" s="707" t="s">
        <v>873</v>
      </c>
      <c r="C37" s="707" t="s">
        <v>628</v>
      </c>
      <c r="D37" s="643" t="s">
        <v>66</v>
      </c>
      <c r="E37" s="181" t="s">
        <v>874</v>
      </c>
      <c r="F37" s="212" t="s">
        <v>245</v>
      </c>
      <c r="G37" s="166">
        <v>100</v>
      </c>
      <c r="H37" s="166"/>
      <c r="I37" s="166"/>
      <c r="J37" s="358">
        <v>100</v>
      </c>
      <c r="K37" s="711" t="s">
        <v>618</v>
      </c>
      <c r="L37" s="166" t="s">
        <v>882</v>
      </c>
    </row>
    <row r="38" spans="1:12" s="568" customFormat="1" ht="17.25" customHeight="1">
      <c r="A38" s="626">
        <v>25</v>
      </c>
      <c r="B38" s="707" t="s">
        <v>875</v>
      </c>
      <c r="C38" s="707" t="s">
        <v>244</v>
      </c>
      <c r="D38" s="643" t="s">
        <v>66</v>
      </c>
      <c r="E38" s="181" t="s">
        <v>876</v>
      </c>
      <c r="F38" s="212" t="s">
        <v>245</v>
      </c>
      <c r="G38" s="166">
        <v>100</v>
      </c>
      <c r="H38" s="166"/>
      <c r="I38" s="166"/>
      <c r="J38" s="358">
        <v>100</v>
      </c>
      <c r="K38" s="711" t="s">
        <v>67</v>
      </c>
      <c r="L38" s="703" t="s">
        <v>159</v>
      </c>
    </row>
    <row r="39" spans="1:12" s="568" customFormat="1" ht="17.25" customHeight="1">
      <c r="A39" s="626">
        <v>26</v>
      </c>
      <c r="B39" s="707" t="s">
        <v>877</v>
      </c>
      <c r="C39" s="707" t="s">
        <v>878</v>
      </c>
      <c r="D39" s="643" t="s">
        <v>66</v>
      </c>
      <c r="E39" s="181" t="s">
        <v>876</v>
      </c>
      <c r="F39" s="212" t="s">
        <v>245</v>
      </c>
      <c r="G39" s="166">
        <v>100</v>
      </c>
      <c r="H39" s="166"/>
      <c r="I39" s="166"/>
      <c r="J39" s="358">
        <v>100</v>
      </c>
      <c r="K39" s="711" t="s">
        <v>67</v>
      </c>
      <c r="L39" s="703" t="s">
        <v>159</v>
      </c>
    </row>
    <row r="40" spans="1:12" s="568" customFormat="1" ht="17.25" customHeight="1">
      <c r="A40" s="678">
        <v>27</v>
      </c>
      <c r="B40" s="695" t="s">
        <v>879</v>
      </c>
      <c r="C40" s="695" t="s">
        <v>628</v>
      </c>
      <c r="D40" s="101" t="s">
        <v>83</v>
      </c>
      <c r="E40" s="212" t="s">
        <v>880</v>
      </c>
      <c r="F40" s="212" t="s">
        <v>245</v>
      </c>
      <c r="G40" s="703">
        <v>18</v>
      </c>
      <c r="H40" s="703"/>
      <c r="I40" s="703"/>
      <c r="J40" s="401">
        <v>18</v>
      </c>
      <c r="K40" s="697" t="s">
        <v>67</v>
      </c>
      <c r="L40" s="703" t="s">
        <v>78</v>
      </c>
    </row>
    <row r="41" spans="1:12" s="568" customFormat="1" ht="17.25" customHeight="1">
      <c r="A41" s="678">
        <v>28</v>
      </c>
      <c r="B41" s="695" t="s">
        <v>954</v>
      </c>
      <c r="C41" s="695" t="s">
        <v>352</v>
      </c>
      <c r="D41" s="101" t="s">
        <v>83</v>
      </c>
      <c r="E41" s="212" t="s">
        <v>955</v>
      </c>
      <c r="F41" s="212" t="s">
        <v>956</v>
      </c>
      <c r="G41" s="703">
        <v>60</v>
      </c>
      <c r="H41" s="703"/>
      <c r="I41" s="703"/>
      <c r="J41" s="401">
        <v>60</v>
      </c>
      <c r="K41" s="697" t="s">
        <v>67</v>
      </c>
      <c r="L41" s="703" t="s">
        <v>78</v>
      </c>
    </row>
    <row r="42" spans="1:12" s="568" customFormat="1" ht="17.25" customHeight="1">
      <c r="A42" s="678">
        <v>29</v>
      </c>
      <c r="B42" s="695" t="s">
        <v>957</v>
      </c>
      <c r="C42" s="695" t="s">
        <v>628</v>
      </c>
      <c r="D42" s="679" t="s">
        <v>117</v>
      </c>
      <c r="E42" s="212" t="s">
        <v>958</v>
      </c>
      <c r="F42" s="212" t="s">
        <v>245</v>
      </c>
      <c r="G42" s="703">
        <v>30</v>
      </c>
      <c r="H42" s="703"/>
      <c r="I42" s="703"/>
      <c r="J42" s="401">
        <v>30</v>
      </c>
      <c r="K42" s="697" t="s">
        <v>871</v>
      </c>
      <c r="L42" s="703" t="s">
        <v>963</v>
      </c>
    </row>
    <row r="43" spans="1:12" s="568" customFormat="1" ht="17.25" customHeight="1">
      <c r="A43" s="680">
        <v>30</v>
      </c>
      <c r="B43" s="695" t="s">
        <v>959</v>
      </c>
      <c r="C43" s="695" t="s">
        <v>352</v>
      </c>
      <c r="D43" s="679" t="s">
        <v>66</v>
      </c>
      <c r="E43" s="212" t="s">
        <v>960</v>
      </c>
      <c r="F43" s="212" t="s">
        <v>245</v>
      </c>
      <c r="G43" s="703">
        <v>30</v>
      </c>
      <c r="H43" s="166"/>
      <c r="I43" s="166"/>
      <c r="J43" s="401">
        <v>30</v>
      </c>
      <c r="K43" s="697" t="s">
        <v>67</v>
      </c>
      <c r="L43" s="703" t="s">
        <v>78</v>
      </c>
    </row>
    <row r="44" spans="1:12" s="568" customFormat="1" ht="17.25" customHeight="1">
      <c r="A44" s="678">
        <v>31</v>
      </c>
      <c r="B44" s="695" t="s">
        <v>390</v>
      </c>
      <c r="C44" s="695" t="s">
        <v>961</v>
      </c>
      <c r="D44" s="679" t="s">
        <v>117</v>
      </c>
      <c r="E44" s="212" t="s">
        <v>962</v>
      </c>
      <c r="F44" s="212" t="s">
        <v>245</v>
      </c>
      <c r="G44" s="703">
        <v>70</v>
      </c>
      <c r="H44" s="703"/>
      <c r="I44" s="703"/>
      <c r="J44" s="401">
        <v>70</v>
      </c>
      <c r="K44" s="697" t="s">
        <v>67</v>
      </c>
      <c r="L44" s="703" t="s">
        <v>159</v>
      </c>
    </row>
    <row r="45" spans="1:12" s="213" customFormat="1" ht="17.25" customHeight="1" thickBot="1">
      <c r="A45" s="734">
        <v>32</v>
      </c>
      <c r="B45" s="733" t="s">
        <v>1039</v>
      </c>
      <c r="C45" s="733" t="s">
        <v>878</v>
      </c>
      <c r="D45" s="727" t="s">
        <v>66</v>
      </c>
      <c r="E45" s="212" t="s">
        <v>1040</v>
      </c>
      <c r="F45" s="212" t="s">
        <v>245</v>
      </c>
      <c r="G45" s="736">
        <v>58</v>
      </c>
      <c r="H45" s="736"/>
      <c r="I45" s="736"/>
      <c r="J45" s="401">
        <v>58</v>
      </c>
      <c r="K45" s="734" t="s">
        <v>618</v>
      </c>
      <c r="L45" s="736" t="s">
        <v>159</v>
      </c>
    </row>
    <row r="46" spans="1:179" s="319" customFormat="1" ht="15.75" customHeight="1" thickBot="1">
      <c r="A46" s="881" t="s">
        <v>126</v>
      </c>
      <c r="B46" s="882"/>
      <c r="C46" s="882"/>
      <c r="D46" s="882"/>
      <c r="E46" s="882"/>
      <c r="F46" s="883"/>
      <c r="G46" s="2">
        <f>SUM(G9:G45)</f>
        <v>2374</v>
      </c>
      <c r="H46" s="3">
        <f>SUM(H9:H44)</f>
        <v>8</v>
      </c>
      <c r="I46" s="3">
        <f>SUM(I9:I44)</f>
        <v>109</v>
      </c>
      <c r="J46" s="3">
        <f>SUM(J9:J45)</f>
        <v>2257</v>
      </c>
      <c r="K46" s="4" t="s">
        <v>13</v>
      </c>
      <c r="L46" s="400" t="s">
        <v>13</v>
      </c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</row>
    <row r="47" spans="1:179" ht="18.7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7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</row>
    <row r="48" spans="1:12" ht="18.75">
      <c r="A48" s="917" t="s">
        <v>18</v>
      </c>
      <c r="B48" s="917"/>
      <c r="C48" s="917"/>
      <c r="D48" s="917"/>
      <c r="E48" s="917"/>
      <c r="F48" s="917"/>
      <c r="G48" s="288"/>
      <c r="H48" s="288"/>
      <c r="I48" s="288"/>
      <c r="J48" s="288"/>
      <c r="K48" s="288"/>
      <c r="L48" s="287"/>
    </row>
    <row r="49" spans="1:12" ht="19.5" thickBo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7"/>
    </row>
    <row r="50" spans="1:12" ht="19.5" thickBot="1">
      <c r="A50" s="911" t="s">
        <v>1</v>
      </c>
      <c r="B50" s="911" t="s">
        <v>3</v>
      </c>
      <c r="C50" s="914" t="s">
        <v>19</v>
      </c>
      <c r="D50" s="915"/>
      <c r="E50" s="915"/>
      <c r="F50" s="916"/>
      <c r="G50" s="288"/>
      <c r="H50" s="288"/>
      <c r="I50" s="288"/>
      <c r="J50" s="288"/>
      <c r="K50" s="288"/>
      <c r="L50" s="287"/>
    </row>
    <row r="51" spans="1:12" ht="19.5" thickBot="1">
      <c r="A51" s="912"/>
      <c r="B51" s="912"/>
      <c r="C51" s="921" t="s">
        <v>20</v>
      </c>
      <c r="D51" s="914" t="s">
        <v>21</v>
      </c>
      <c r="E51" s="915"/>
      <c r="F51" s="916"/>
      <c r="G51" s="288"/>
      <c r="H51" s="288"/>
      <c r="I51" s="288"/>
      <c r="J51" s="288"/>
      <c r="K51" s="288"/>
      <c r="L51" s="287"/>
    </row>
    <row r="52" spans="1:12" ht="19.5" thickBot="1">
      <c r="A52" s="913"/>
      <c r="B52" s="913"/>
      <c r="C52" s="924"/>
      <c r="D52" s="403" t="s">
        <v>22</v>
      </c>
      <c r="E52" s="403" t="s">
        <v>11</v>
      </c>
      <c r="F52" s="404" t="s">
        <v>23</v>
      </c>
      <c r="G52" s="288"/>
      <c r="H52" s="288"/>
      <c r="I52" s="288"/>
      <c r="J52" s="288"/>
      <c r="K52" s="288"/>
      <c r="L52" s="287"/>
    </row>
    <row r="53" spans="1:12" ht="19.5" thickBot="1">
      <c r="A53" s="405">
        <v>1</v>
      </c>
      <c r="B53" s="406" t="s">
        <v>83</v>
      </c>
      <c r="C53" s="312">
        <f>50+G41</f>
        <v>110</v>
      </c>
      <c r="D53" s="313"/>
      <c r="E53" s="313">
        <v>32</v>
      </c>
      <c r="F53" s="314">
        <f>18+J41</f>
        <v>78</v>
      </c>
      <c r="G53" s="288"/>
      <c r="H53" s="288"/>
      <c r="I53" s="288"/>
      <c r="J53" s="288"/>
      <c r="K53" s="288"/>
      <c r="L53" s="287"/>
    </row>
    <row r="54" spans="1:12" ht="19.5" thickBot="1">
      <c r="A54" s="914" t="s">
        <v>24</v>
      </c>
      <c r="B54" s="916"/>
      <c r="C54" s="683">
        <f>SUM(C53)</f>
        <v>110</v>
      </c>
      <c r="D54" s="403"/>
      <c r="E54" s="403">
        <v>32</v>
      </c>
      <c r="F54" s="403">
        <f>SUM(F53)</f>
        <v>78</v>
      </c>
      <c r="G54" s="288"/>
      <c r="H54" s="288"/>
      <c r="I54" s="288"/>
      <c r="J54" s="288"/>
      <c r="K54" s="288"/>
      <c r="L54" s="287"/>
    </row>
    <row r="55" spans="1:12" s="137" customFormat="1" ht="18.75">
      <c r="A55" s="407">
        <v>1</v>
      </c>
      <c r="B55" s="406" t="s">
        <v>66</v>
      </c>
      <c r="C55" s="548">
        <f>1006+G28+G43+G45</f>
        <v>1191</v>
      </c>
      <c r="D55" s="315"/>
      <c r="E55" s="551"/>
      <c r="F55" s="552">
        <f>1006+J28+J43+J45</f>
        <v>1191</v>
      </c>
      <c r="G55" s="288"/>
      <c r="H55" s="288"/>
      <c r="I55" s="288"/>
      <c r="J55" s="288"/>
      <c r="K55" s="288"/>
      <c r="L55" s="287"/>
    </row>
    <row r="56" spans="1:12" ht="18.75">
      <c r="A56" s="290">
        <v>2</v>
      </c>
      <c r="B56" s="291" t="s">
        <v>117</v>
      </c>
      <c r="C56" s="549">
        <f>572+G35+G42+G44</f>
        <v>845</v>
      </c>
      <c r="D56" s="550">
        <f>H9+H11+H13+H25</f>
        <v>8</v>
      </c>
      <c r="E56" s="549">
        <v>77</v>
      </c>
      <c r="F56" s="549">
        <f>487+J35+J42+J44</f>
        <v>760</v>
      </c>
      <c r="G56" s="310"/>
      <c r="H56" s="288"/>
      <c r="I56" s="288"/>
      <c r="J56" s="288"/>
      <c r="K56" s="288"/>
      <c r="L56" s="287"/>
    </row>
    <row r="57" spans="1:12" s="137" customFormat="1" ht="19.5" thickBot="1">
      <c r="A57" s="407">
        <v>3</v>
      </c>
      <c r="B57" s="406" t="s">
        <v>93</v>
      </c>
      <c r="C57" s="716">
        <f>213+G21</f>
        <v>228</v>
      </c>
      <c r="D57" s="315"/>
      <c r="E57" s="717"/>
      <c r="F57" s="718">
        <f>213+J21</f>
        <v>228</v>
      </c>
      <c r="G57" s="288"/>
      <c r="H57" s="288"/>
      <c r="I57" s="288"/>
      <c r="J57" s="288"/>
      <c r="K57" s="288"/>
      <c r="L57" s="287"/>
    </row>
    <row r="58" spans="1:12" ht="19.5" thickBot="1">
      <c r="A58" s="914" t="s">
        <v>25</v>
      </c>
      <c r="B58" s="916"/>
      <c r="C58" s="215">
        <f>SUM(C55:C57)</f>
        <v>2264</v>
      </c>
      <c r="D58" s="311">
        <f>SUM(D55:D57)</f>
        <v>8</v>
      </c>
      <c r="E58" s="311">
        <f>SUM(E55:E57)</f>
        <v>77</v>
      </c>
      <c r="F58" s="311">
        <f>SUM(F55:F57)</f>
        <v>2179</v>
      </c>
      <c r="G58" s="288"/>
      <c r="H58" s="288"/>
      <c r="I58" s="288"/>
      <c r="J58" s="288"/>
      <c r="K58" s="288"/>
      <c r="L58" s="287"/>
    </row>
    <row r="59" spans="1:12" ht="19.5" thickBot="1">
      <c r="A59" s="914" t="s">
        <v>31</v>
      </c>
      <c r="B59" s="915"/>
      <c r="C59" s="215">
        <f>C54+C58</f>
        <v>2374</v>
      </c>
      <c r="D59" s="215">
        <v>8</v>
      </c>
      <c r="E59" s="215">
        <v>109</v>
      </c>
      <c r="F59" s="316">
        <f>F54+F58</f>
        <v>2257</v>
      </c>
      <c r="G59" s="288"/>
      <c r="H59" s="288"/>
      <c r="I59" s="288"/>
      <c r="J59" s="288"/>
      <c r="K59" s="288"/>
      <c r="L59" s="287"/>
    </row>
    <row r="60" spans="1:12" ht="18.7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7"/>
    </row>
    <row r="61" spans="1:12" ht="19.5">
      <c r="A61" s="920" t="s">
        <v>26</v>
      </c>
      <c r="B61" s="920"/>
      <c r="C61" s="920"/>
      <c r="D61" s="920"/>
      <c r="E61" s="288"/>
      <c r="F61" s="292"/>
      <c r="G61" s="292"/>
      <c r="H61" s="293"/>
      <c r="I61" s="293"/>
      <c r="J61" s="293"/>
      <c r="K61" s="293"/>
      <c r="L61" s="287"/>
    </row>
    <row r="62" spans="1:12" ht="19.5" thickBot="1">
      <c r="A62" s="288"/>
      <c r="B62" s="288"/>
      <c r="C62" s="288"/>
      <c r="D62" s="288"/>
      <c r="E62" s="288"/>
      <c r="F62" s="292"/>
      <c r="G62" s="292"/>
      <c r="H62" s="294"/>
      <c r="I62" s="293"/>
      <c r="J62" s="293"/>
      <c r="K62" s="293"/>
      <c r="L62" s="287"/>
    </row>
    <row r="63" spans="1:12" ht="18.75">
      <c r="A63" s="911" t="s">
        <v>1</v>
      </c>
      <c r="B63" s="921" t="s">
        <v>27</v>
      </c>
      <c r="C63" s="923" t="s">
        <v>28</v>
      </c>
      <c r="D63" s="921" t="s">
        <v>29</v>
      </c>
      <c r="E63" s="288"/>
      <c r="F63" s="292"/>
      <c r="G63" s="292"/>
      <c r="H63" s="294"/>
      <c r="I63" s="295"/>
      <c r="J63" s="295"/>
      <c r="K63" s="295"/>
      <c r="L63" s="287"/>
    </row>
    <row r="64" spans="1:12" ht="19.5" thickBot="1">
      <c r="A64" s="913"/>
      <c r="B64" s="922"/>
      <c r="C64" s="924"/>
      <c r="D64" s="922"/>
      <c r="E64" s="288"/>
      <c r="F64" s="296"/>
      <c r="G64" s="297"/>
      <c r="H64" s="296"/>
      <c r="I64" s="296"/>
      <c r="J64" s="296"/>
      <c r="K64" s="296"/>
      <c r="L64" s="287"/>
    </row>
    <row r="65" spans="1:12" ht="18.75">
      <c r="A65" s="497">
        <v>1</v>
      </c>
      <c r="B65" s="500" t="s">
        <v>67</v>
      </c>
      <c r="C65" s="554">
        <f>1436+J21+J41+J43+J44</f>
        <v>1611</v>
      </c>
      <c r="D65" s="503">
        <f>C65/C71*100</f>
        <v>67.86015164279696</v>
      </c>
      <c r="E65" s="288"/>
      <c r="F65" s="296"/>
      <c r="G65" s="297"/>
      <c r="H65" s="296"/>
      <c r="I65" s="296"/>
      <c r="J65" s="296"/>
      <c r="K65" s="296"/>
      <c r="L65" s="287"/>
    </row>
    <row r="66" spans="1:12" s="137" customFormat="1" ht="18.75">
      <c r="A66" s="498">
        <v>2</v>
      </c>
      <c r="B66" s="501" t="s">
        <v>601</v>
      </c>
      <c r="C66" s="556">
        <f>G26+G27+J28</f>
        <v>240</v>
      </c>
      <c r="D66" s="558">
        <f>C66/C71*100</f>
        <v>10.109519797809604</v>
      </c>
      <c r="E66" s="288"/>
      <c r="F66" s="296"/>
      <c r="G66" s="297"/>
      <c r="H66" s="296"/>
      <c r="I66" s="296"/>
      <c r="J66" s="296"/>
      <c r="K66" s="296"/>
      <c r="L66" s="287"/>
    </row>
    <row r="67" spans="1:12" s="595" customFormat="1" ht="18.75">
      <c r="A67" s="498">
        <v>3</v>
      </c>
      <c r="B67" s="553" t="s">
        <v>618</v>
      </c>
      <c r="C67" s="555">
        <f>100+G45</f>
        <v>158</v>
      </c>
      <c r="D67" s="309">
        <f>C67/C71*100</f>
        <v>6.655433866891322</v>
      </c>
      <c r="E67" s="288"/>
      <c r="F67" s="296"/>
      <c r="G67" s="297"/>
      <c r="H67" s="296"/>
      <c r="I67" s="296"/>
      <c r="J67" s="296"/>
      <c r="K67" s="296"/>
      <c r="L67" s="287"/>
    </row>
    <row r="68" spans="1:12" s="137" customFormat="1" ht="18.75">
      <c r="A68" s="498">
        <v>4</v>
      </c>
      <c r="B68" s="553" t="s">
        <v>446</v>
      </c>
      <c r="C68" s="556">
        <v>66</v>
      </c>
      <c r="D68" s="558">
        <f>C68/C71*100</f>
        <v>2.780117944397641</v>
      </c>
      <c r="E68" s="288"/>
      <c r="F68" s="296"/>
      <c r="G68" s="297"/>
      <c r="H68" s="296"/>
      <c r="I68" s="296"/>
      <c r="J68" s="296"/>
      <c r="K68" s="296"/>
      <c r="L68" s="287"/>
    </row>
    <row r="69" spans="1:12" s="595" customFormat="1" ht="18.75">
      <c r="A69" s="498">
        <v>5</v>
      </c>
      <c r="B69" s="631" t="s">
        <v>871</v>
      </c>
      <c r="C69" s="632">
        <f>64+J35+J42</f>
        <v>267</v>
      </c>
      <c r="D69" s="633">
        <f>C69/C71*100</f>
        <v>11.246840775063184</v>
      </c>
      <c r="E69" s="288"/>
      <c r="F69" s="296"/>
      <c r="G69" s="297"/>
      <c r="H69" s="296"/>
      <c r="I69" s="296"/>
      <c r="J69" s="296"/>
      <c r="K69" s="296"/>
      <c r="L69" s="287"/>
    </row>
    <row r="70" spans="1:12" s="137" customFormat="1" ht="19.5" thickBot="1">
      <c r="A70" s="499">
        <v>6</v>
      </c>
      <c r="B70" s="502" t="s">
        <v>92</v>
      </c>
      <c r="C70" s="557">
        <v>32</v>
      </c>
      <c r="D70" s="504">
        <f>C70/C71*100</f>
        <v>1.3479359730412805</v>
      </c>
      <c r="E70" s="288"/>
      <c r="F70" s="296"/>
      <c r="G70" s="297"/>
      <c r="H70" s="296"/>
      <c r="I70" s="296"/>
      <c r="J70" s="296"/>
      <c r="K70" s="296"/>
      <c r="L70" s="287"/>
    </row>
    <row r="71" spans="1:12" ht="19.5" thickBot="1">
      <c r="A71" s="918" t="s">
        <v>30</v>
      </c>
      <c r="B71" s="919"/>
      <c r="C71" s="495">
        <f>SUM(C65:C70)</f>
        <v>2374</v>
      </c>
      <c r="D71" s="496">
        <v>100</v>
      </c>
      <c r="E71" s="288"/>
      <c r="F71" s="296"/>
      <c r="G71" s="297"/>
      <c r="H71" s="296"/>
      <c r="I71" s="296"/>
      <c r="J71" s="296"/>
      <c r="K71" s="296"/>
      <c r="L71" s="287"/>
    </row>
    <row r="72" spans="1:12" ht="18.7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214"/>
    </row>
    <row r="73" spans="1:12" ht="18.75">
      <c r="A73" s="164"/>
      <c r="B73" s="214"/>
      <c r="C73" s="164"/>
      <c r="D73" s="164"/>
      <c r="E73" s="164"/>
      <c r="F73" s="164"/>
      <c r="G73" s="164"/>
      <c r="H73" s="164"/>
      <c r="I73" s="164"/>
      <c r="J73" s="164"/>
      <c r="K73" s="164"/>
      <c r="L73" s="214"/>
    </row>
    <row r="74" spans="1:11" ht="15.75">
      <c r="A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7" spans="1:5" ht="15.75">
      <c r="A77" s="30"/>
      <c r="B77" s="24"/>
      <c r="C77" s="26"/>
      <c r="D77" s="26"/>
      <c r="E77" s="26"/>
    </row>
    <row r="78" spans="1:5" ht="15.75">
      <c r="A78" s="30"/>
      <c r="B78" s="24"/>
      <c r="C78" s="26"/>
      <c r="D78" s="26"/>
      <c r="E78" s="26"/>
    </row>
    <row r="79" spans="1:5" ht="15.75">
      <c r="A79" s="30"/>
      <c r="B79" s="1"/>
      <c r="C79" s="27"/>
      <c r="D79" s="31"/>
      <c r="E79" s="32"/>
    </row>
    <row r="80" spans="1:5" ht="15.75">
      <c r="A80" s="30"/>
      <c r="B80" s="1"/>
      <c r="C80" s="27"/>
      <c r="D80" s="31"/>
      <c r="E80" s="32"/>
    </row>
    <row r="81" spans="1:5" ht="15.75">
      <c r="A81" s="30"/>
      <c r="B81" s="1"/>
      <c r="C81" s="27"/>
      <c r="D81" s="33"/>
      <c r="E81" s="32"/>
    </row>
    <row r="82" spans="1:5" ht="15.75">
      <c r="A82" s="30"/>
      <c r="B82" s="1"/>
      <c r="C82" s="34"/>
      <c r="D82" s="33"/>
      <c r="E82" s="32"/>
    </row>
  </sheetData>
  <sheetProtection/>
  <mergeCells count="46">
    <mergeCell ref="A54:B54"/>
    <mergeCell ref="D51:F51"/>
    <mergeCell ref="C51:C52"/>
    <mergeCell ref="A50:A52"/>
    <mergeCell ref="A46:F46"/>
    <mergeCell ref="A33:A35"/>
    <mergeCell ref="B33:B35"/>
    <mergeCell ref="C33:C35"/>
    <mergeCell ref="A71:B71"/>
    <mergeCell ref="A58:B58"/>
    <mergeCell ref="A61:D61"/>
    <mergeCell ref="A63:A64"/>
    <mergeCell ref="B63:B64"/>
    <mergeCell ref="C63:C64"/>
    <mergeCell ref="D63:D64"/>
    <mergeCell ref="A59:B59"/>
    <mergeCell ref="A9:A10"/>
    <mergeCell ref="B50:B52"/>
    <mergeCell ref="B9:B10"/>
    <mergeCell ref="A31:A32"/>
    <mergeCell ref="I6:I7"/>
    <mergeCell ref="C6:C7"/>
    <mergeCell ref="C50:F50"/>
    <mergeCell ref="A48:F48"/>
    <mergeCell ref="A27:A28"/>
    <mergeCell ref="B27:B28"/>
    <mergeCell ref="C31:C32"/>
    <mergeCell ref="D31:D32"/>
    <mergeCell ref="F5:F7"/>
    <mergeCell ref="A5:A7"/>
    <mergeCell ref="E5:E7"/>
    <mergeCell ref="C9:C10"/>
    <mergeCell ref="B5:C5"/>
    <mergeCell ref="A8:K8"/>
    <mergeCell ref="B31:B32"/>
    <mergeCell ref="H6:H7"/>
    <mergeCell ref="A1:L1"/>
    <mergeCell ref="H5:J5"/>
    <mergeCell ref="K5:K7"/>
    <mergeCell ref="L5:L7"/>
    <mergeCell ref="B6:B7"/>
    <mergeCell ref="A3:L3"/>
    <mergeCell ref="J6:J7"/>
    <mergeCell ref="D5:D7"/>
    <mergeCell ref="A4:K4"/>
    <mergeCell ref="G5:G7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09"/>
  <sheetViews>
    <sheetView view="pageBreakPreview" zoomScaleNormal="75" zoomScaleSheetLayoutView="100" zoomScalePageLayoutView="0" workbookViewId="0" topLeftCell="A79">
      <selection activeCell="I14" sqref="I14"/>
    </sheetView>
  </sheetViews>
  <sheetFormatPr defaultColWidth="9.140625" defaultRowHeight="15"/>
  <cols>
    <col min="1" max="1" width="4.00390625" style="0" customWidth="1"/>
    <col min="2" max="2" width="33.421875" style="0" customWidth="1"/>
    <col min="3" max="3" width="18.7109375" style="0" customWidth="1"/>
    <col min="4" max="4" width="19.28125" style="0" customWidth="1"/>
    <col min="5" max="5" width="14.140625" style="0" customWidth="1"/>
    <col min="6" max="6" width="14.00390625" style="0" customWidth="1"/>
    <col min="7" max="7" width="11.8515625" style="0" customWidth="1"/>
    <col min="8" max="8" width="10.28125" style="0" customWidth="1"/>
    <col min="9" max="9" width="11.28125" style="0" customWidth="1"/>
    <col min="10" max="10" width="10.140625" style="0" customWidth="1"/>
    <col min="11" max="11" width="17.8515625" style="0" customWidth="1"/>
    <col min="12" max="12" width="25.00390625" style="0" customWidth="1"/>
  </cols>
  <sheetData>
    <row r="1" spans="1:12" ht="15.75">
      <c r="A1" s="843" t="s">
        <v>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>
      <c r="A3" s="844" t="s">
        <v>1140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1" ht="19.5" thickBo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</row>
    <row r="5" spans="1:12" ht="16.5" thickBot="1">
      <c r="A5" s="828" t="s">
        <v>1</v>
      </c>
      <c r="B5" s="813" t="s">
        <v>2</v>
      </c>
      <c r="C5" s="815"/>
      <c r="D5" s="810" t="s">
        <v>3</v>
      </c>
      <c r="E5" s="810" t="s">
        <v>4</v>
      </c>
      <c r="F5" s="810" t="s">
        <v>5</v>
      </c>
      <c r="G5" s="810" t="s">
        <v>6</v>
      </c>
      <c r="H5" s="816" t="s">
        <v>7</v>
      </c>
      <c r="I5" s="817"/>
      <c r="J5" s="818"/>
      <c r="K5" s="810" t="s">
        <v>42</v>
      </c>
      <c r="L5" s="888" t="s">
        <v>43</v>
      </c>
    </row>
    <row r="6" spans="1:12" ht="16.5" customHeight="1">
      <c r="A6" s="829"/>
      <c r="B6" s="828" t="s">
        <v>8</v>
      </c>
      <c r="C6" s="828" t="s">
        <v>9</v>
      </c>
      <c r="D6" s="811"/>
      <c r="E6" s="811"/>
      <c r="F6" s="811"/>
      <c r="G6" s="811"/>
      <c r="H6" s="810" t="s">
        <v>10</v>
      </c>
      <c r="I6" s="810" t="s">
        <v>11</v>
      </c>
      <c r="J6" s="810" t="s">
        <v>12</v>
      </c>
      <c r="K6" s="811"/>
      <c r="L6" s="889"/>
    </row>
    <row r="7" spans="1:12" ht="15.75" thickBot="1">
      <c r="A7" s="830"/>
      <c r="B7" s="830"/>
      <c r="C7" s="830"/>
      <c r="D7" s="812"/>
      <c r="E7" s="812"/>
      <c r="F7" s="812"/>
      <c r="G7" s="812"/>
      <c r="H7" s="812"/>
      <c r="I7" s="812"/>
      <c r="J7" s="812"/>
      <c r="K7" s="812"/>
      <c r="L7" s="890"/>
    </row>
    <row r="8" spans="1:12" ht="15.75" customHeight="1">
      <c r="A8" s="891" t="s">
        <v>41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3"/>
    </row>
    <row r="9" spans="1:12" s="54" customFormat="1" ht="15" customHeight="1">
      <c r="A9" s="317">
        <v>1</v>
      </c>
      <c r="B9" s="321" t="s">
        <v>426</v>
      </c>
      <c r="C9" s="321" t="s">
        <v>112</v>
      </c>
      <c r="D9" s="322" t="s">
        <v>427</v>
      </c>
      <c r="E9" s="207" t="s">
        <v>122</v>
      </c>
      <c r="F9" s="745">
        <v>43500</v>
      </c>
      <c r="G9" s="207">
        <v>173</v>
      </c>
      <c r="H9" s="207"/>
      <c r="I9" s="207"/>
      <c r="J9" s="207">
        <v>173</v>
      </c>
      <c r="K9" s="207" t="s">
        <v>67</v>
      </c>
      <c r="L9" s="194" t="s">
        <v>78</v>
      </c>
    </row>
    <row r="10" spans="1:12" s="137" customFormat="1" ht="15.75" customHeight="1">
      <c r="A10" s="307">
        <v>2</v>
      </c>
      <c r="B10" s="318" t="s">
        <v>85</v>
      </c>
      <c r="C10" s="318" t="s">
        <v>86</v>
      </c>
      <c r="D10" s="318" t="s">
        <v>94</v>
      </c>
      <c r="E10" s="201" t="s">
        <v>146</v>
      </c>
      <c r="F10" s="731" t="s">
        <v>181</v>
      </c>
      <c r="G10" s="194">
        <v>38</v>
      </c>
      <c r="H10" s="194"/>
      <c r="I10" s="194"/>
      <c r="J10" s="194">
        <v>38</v>
      </c>
      <c r="K10" s="194" t="s">
        <v>67</v>
      </c>
      <c r="L10" s="194" t="s">
        <v>78</v>
      </c>
    </row>
    <row r="11" spans="1:12" s="137" customFormat="1" ht="15.75" customHeight="1">
      <c r="A11" s="317">
        <v>3</v>
      </c>
      <c r="B11" s="318" t="s">
        <v>87</v>
      </c>
      <c r="C11" s="318" t="s">
        <v>88</v>
      </c>
      <c r="D11" s="318" t="s">
        <v>94</v>
      </c>
      <c r="E11" s="201" t="s">
        <v>147</v>
      </c>
      <c r="F11" s="731" t="s">
        <v>147</v>
      </c>
      <c r="G11" s="194">
        <v>50</v>
      </c>
      <c r="H11" s="194"/>
      <c r="I11" s="194"/>
      <c r="J11" s="194">
        <v>50</v>
      </c>
      <c r="K11" s="194" t="s">
        <v>67</v>
      </c>
      <c r="L11" s="194" t="s">
        <v>78</v>
      </c>
    </row>
    <row r="12" spans="1:12" s="137" customFormat="1" ht="15.75" customHeight="1">
      <c r="A12" s="193">
        <v>4</v>
      </c>
      <c r="B12" s="318" t="s">
        <v>89</v>
      </c>
      <c r="C12" s="318" t="s">
        <v>88</v>
      </c>
      <c r="D12" s="318" t="s">
        <v>94</v>
      </c>
      <c r="E12" s="201" t="s">
        <v>147</v>
      </c>
      <c r="F12" s="731" t="s">
        <v>147</v>
      </c>
      <c r="G12" s="194">
        <v>20</v>
      </c>
      <c r="H12" s="194"/>
      <c r="I12" s="194"/>
      <c r="J12" s="194">
        <v>20</v>
      </c>
      <c r="K12" s="194" t="s">
        <v>67</v>
      </c>
      <c r="L12" s="194" t="s">
        <v>78</v>
      </c>
    </row>
    <row r="13" spans="1:12" s="137" customFormat="1" ht="15.75" customHeight="1">
      <c r="A13" s="307">
        <v>5</v>
      </c>
      <c r="B13" s="224" t="s">
        <v>111</v>
      </c>
      <c r="C13" s="224" t="s">
        <v>112</v>
      </c>
      <c r="D13" s="323" t="s">
        <v>83</v>
      </c>
      <c r="E13" s="202" t="s">
        <v>113</v>
      </c>
      <c r="F13" s="207" t="s">
        <v>113</v>
      </c>
      <c r="G13" s="203">
        <v>60</v>
      </c>
      <c r="H13" s="203"/>
      <c r="I13" s="308">
        <v>60</v>
      </c>
      <c r="J13" s="203"/>
      <c r="K13" s="203" t="s">
        <v>67</v>
      </c>
      <c r="L13" s="203" t="s">
        <v>78</v>
      </c>
    </row>
    <row r="14" spans="1:12" s="54" customFormat="1" ht="15">
      <c r="A14" s="317">
        <v>6</v>
      </c>
      <c r="B14" s="205" t="s">
        <v>142</v>
      </c>
      <c r="C14" s="205" t="s">
        <v>88</v>
      </c>
      <c r="D14" s="323" t="s">
        <v>83</v>
      </c>
      <c r="E14" s="206" t="s">
        <v>131</v>
      </c>
      <c r="F14" s="746" t="s">
        <v>131</v>
      </c>
      <c r="G14" s="207">
        <v>62</v>
      </c>
      <c r="H14" s="208"/>
      <c r="I14" s="208"/>
      <c r="J14" s="207">
        <v>62</v>
      </c>
      <c r="K14" s="207" t="s">
        <v>67</v>
      </c>
      <c r="L14" s="207" t="s">
        <v>143</v>
      </c>
    </row>
    <row r="15" spans="1:12" s="54" customFormat="1" ht="15" customHeight="1">
      <c r="A15" s="193">
        <v>7</v>
      </c>
      <c r="B15" s="318" t="s">
        <v>171</v>
      </c>
      <c r="C15" s="318" t="s">
        <v>144</v>
      </c>
      <c r="D15" s="323" t="s">
        <v>83</v>
      </c>
      <c r="E15" s="201" t="s">
        <v>148</v>
      </c>
      <c r="F15" s="201" t="s">
        <v>252</v>
      </c>
      <c r="G15" s="194">
        <v>32</v>
      </c>
      <c r="H15" s="195"/>
      <c r="I15" s="195"/>
      <c r="J15" s="194">
        <v>32</v>
      </c>
      <c r="K15" s="194" t="s">
        <v>92</v>
      </c>
      <c r="L15" s="194" t="s">
        <v>145</v>
      </c>
    </row>
    <row r="16" spans="1:12" s="54" customFormat="1" ht="15" customHeight="1">
      <c r="A16" s="307">
        <v>8</v>
      </c>
      <c r="B16" s="318" t="s">
        <v>172</v>
      </c>
      <c r="C16" s="318" t="s">
        <v>144</v>
      </c>
      <c r="D16" s="323" t="s">
        <v>83</v>
      </c>
      <c r="E16" s="201" t="s">
        <v>148</v>
      </c>
      <c r="F16" s="201" t="s">
        <v>252</v>
      </c>
      <c r="G16" s="194">
        <v>32</v>
      </c>
      <c r="H16" s="195"/>
      <c r="I16" s="195"/>
      <c r="J16" s="194">
        <v>32</v>
      </c>
      <c r="K16" s="194" t="s">
        <v>92</v>
      </c>
      <c r="L16" s="207" t="s">
        <v>143</v>
      </c>
    </row>
    <row r="17" spans="1:12" s="54" customFormat="1" ht="15" customHeight="1">
      <c r="A17" s="317">
        <v>9</v>
      </c>
      <c r="B17" s="224" t="s">
        <v>173</v>
      </c>
      <c r="C17" s="224" t="s">
        <v>144</v>
      </c>
      <c r="D17" s="323" t="s">
        <v>83</v>
      </c>
      <c r="E17" s="202" t="s">
        <v>148</v>
      </c>
      <c r="F17" s="201" t="s">
        <v>252</v>
      </c>
      <c r="G17" s="203">
        <v>32</v>
      </c>
      <c r="H17" s="199"/>
      <c r="I17" s="199"/>
      <c r="J17" s="203">
        <v>32</v>
      </c>
      <c r="K17" s="203" t="s">
        <v>92</v>
      </c>
      <c r="L17" s="222" t="s">
        <v>143</v>
      </c>
    </row>
    <row r="18" spans="1:12" s="54" customFormat="1" ht="15" customHeight="1">
      <c r="A18" s="193">
        <v>10</v>
      </c>
      <c r="B18" s="318" t="s">
        <v>229</v>
      </c>
      <c r="C18" s="318" t="s">
        <v>86</v>
      </c>
      <c r="D18" s="323" t="s">
        <v>83</v>
      </c>
      <c r="E18" s="201" t="s">
        <v>502</v>
      </c>
      <c r="F18" s="201" t="s">
        <v>345</v>
      </c>
      <c r="G18" s="194">
        <v>16</v>
      </c>
      <c r="H18" s="195"/>
      <c r="I18" s="195"/>
      <c r="J18" s="194">
        <v>16</v>
      </c>
      <c r="K18" s="194" t="s">
        <v>67</v>
      </c>
      <c r="L18" s="194" t="s">
        <v>78</v>
      </c>
    </row>
    <row r="19" spans="1:12" s="54" customFormat="1" ht="15" customHeight="1">
      <c r="A19" s="307">
        <v>11</v>
      </c>
      <c r="B19" s="224" t="s">
        <v>230</v>
      </c>
      <c r="C19" s="224" t="s">
        <v>86</v>
      </c>
      <c r="D19" s="323" t="s">
        <v>83</v>
      </c>
      <c r="E19" s="202" t="s">
        <v>502</v>
      </c>
      <c r="F19" s="202" t="s">
        <v>311</v>
      </c>
      <c r="G19" s="203">
        <v>20</v>
      </c>
      <c r="H19" s="199"/>
      <c r="I19" s="199"/>
      <c r="J19" s="203">
        <v>20</v>
      </c>
      <c r="K19" s="203" t="s">
        <v>67</v>
      </c>
      <c r="L19" s="203" t="s">
        <v>78</v>
      </c>
    </row>
    <row r="20" spans="1:12" s="54" customFormat="1" ht="15" customHeight="1">
      <c r="A20" s="317">
        <v>12</v>
      </c>
      <c r="B20" s="321" t="s">
        <v>429</v>
      </c>
      <c r="C20" s="321" t="s">
        <v>112</v>
      </c>
      <c r="D20" s="322" t="s">
        <v>430</v>
      </c>
      <c r="E20" s="207" t="s">
        <v>445</v>
      </c>
      <c r="F20" s="745" t="s">
        <v>181</v>
      </c>
      <c r="G20" s="207">
        <v>23</v>
      </c>
      <c r="H20" s="207"/>
      <c r="I20" s="207"/>
      <c r="J20" s="207">
        <v>23</v>
      </c>
      <c r="K20" s="194" t="s">
        <v>92</v>
      </c>
      <c r="L20" s="207" t="s">
        <v>432</v>
      </c>
    </row>
    <row r="21" spans="1:12" s="54" customFormat="1" ht="15" customHeight="1">
      <c r="A21" s="193">
        <v>13</v>
      </c>
      <c r="B21" s="321" t="s">
        <v>433</v>
      </c>
      <c r="C21" s="321" t="s">
        <v>112</v>
      </c>
      <c r="D21" s="322" t="s">
        <v>430</v>
      </c>
      <c r="E21" s="207" t="s">
        <v>445</v>
      </c>
      <c r="F21" s="745" t="s">
        <v>658</v>
      </c>
      <c r="G21" s="207">
        <v>64</v>
      </c>
      <c r="H21" s="207"/>
      <c r="I21" s="207"/>
      <c r="J21" s="207">
        <v>64</v>
      </c>
      <c r="K21" s="194" t="s">
        <v>92</v>
      </c>
      <c r="L21" s="207" t="s">
        <v>432</v>
      </c>
    </row>
    <row r="22" spans="1:12" s="54" customFormat="1" ht="15" customHeight="1">
      <c r="A22" s="317">
        <v>14</v>
      </c>
      <c r="B22" s="318" t="s">
        <v>493</v>
      </c>
      <c r="C22" s="318" t="s">
        <v>494</v>
      </c>
      <c r="D22" s="318" t="s">
        <v>495</v>
      </c>
      <c r="E22" s="201" t="s">
        <v>503</v>
      </c>
      <c r="F22" s="745" t="s">
        <v>659</v>
      </c>
      <c r="G22" s="194">
        <v>51</v>
      </c>
      <c r="H22" s="194"/>
      <c r="I22" s="194"/>
      <c r="J22" s="194">
        <v>51</v>
      </c>
      <c r="K22" s="194" t="s">
        <v>92</v>
      </c>
      <c r="L22" s="194" t="s">
        <v>496</v>
      </c>
    </row>
    <row r="23" spans="1:12" s="54" customFormat="1" ht="15" customHeight="1">
      <c r="A23" s="317">
        <v>15</v>
      </c>
      <c r="B23" s="318" t="s">
        <v>497</v>
      </c>
      <c r="C23" s="318" t="s">
        <v>494</v>
      </c>
      <c r="D23" s="318" t="s">
        <v>498</v>
      </c>
      <c r="E23" s="201" t="s">
        <v>503</v>
      </c>
      <c r="F23" s="201" t="s">
        <v>657</v>
      </c>
      <c r="G23" s="194">
        <v>50</v>
      </c>
      <c r="H23" s="194"/>
      <c r="I23" s="194"/>
      <c r="J23" s="194">
        <v>50</v>
      </c>
      <c r="K23" s="194" t="s">
        <v>92</v>
      </c>
      <c r="L23" s="194" t="s">
        <v>496</v>
      </c>
    </row>
    <row r="24" spans="1:12" s="54" customFormat="1" ht="15" customHeight="1">
      <c r="A24" s="225">
        <v>16</v>
      </c>
      <c r="B24" s="324" t="s">
        <v>499</v>
      </c>
      <c r="C24" s="324" t="s">
        <v>500</v>
      </c>
      <c r="D24" s="323" t="s">
        <v>501</v>
      </c>
      <c r="E24" s="222" t="s">
        <v>325</v>
      </c>
      <c r="F24" s="747" t="s">
        <v>660</v>
      </c>
      <c r="G24" s="222">
        <v>92</v>
      </c>
      <c r="H24" s="222"/>
      <c r="I24" s="222">
        <v>92</v>
      </c>
      <c r="J24" s="222"/>
      <c r="K24" s="203" t="s">
        <v>92</v>
      </c>
      <c r="L24" s="203" t="s">
        <v>496</v>
      </c>
    </row>
    <row r="25" spans="1:12" s="54" customFormat="1" ht="15" customHeight="1">
      <c r="A25" s="193">
        <v>17</v>
      </c>
      <c r="B25" s="348" t="s">
        <v>577</v>
      </c>
      <c r="C25" s="348" t="s">
        <v>578</v>
      </c>
      <c r="D25" s="348" t="s">
        <v>94</v>
      </c>
      <c r="E25" s="731" t="s">
        <v>579</v>
      </c>
      <c r="F25" s="201" t="s">
        <v>648</v>
      </c>
      <c r="G25" s="194">
        <v>20</v>
      </c>
      <c r="H25" s="194"/>
      <c r="I25" s="207"/>
      <c r="J25" s="194">
        <v>20</v>
      </c>
      <c r="K25" s="194" t="s">
        <v>67</v>
      </c>
      <c r="L25" s="194" t="s">
        <v>496</v>
      </c>
    </row>
    <row r="26" spans="1:12" s="54" customFormat="1" ht="15" customHeight="1">
      <c r="A26" s="193">
        <v>18</v>
      </c>
      <c r="B26" s="348" t="s">
        <v>580</v>
      </c>
      <c r="C26" s="348" t="s">
        <v>578</v>
      </c>
      <c r="D26" s="519" t="s">
        <v>94</v>
      </c>
      <c r="E26" s="731" t="s">
        <v>579</v>
      </c>
      <c r="F26" s="201" t="s">
        <v>648</v>
      </c>
      <c r="G26" s="194">
        <v>36</v>
      </c>
      <c r="H26" s="194">
        <v>1</v>
      </c>
      <c r="I26" s="207"/>
      <c r="J26" s="194">
        <v>35</v>
      </c>
      <c r="K26" s="194" t="s">
        <v>67</v>
      </c>
      <c r="L26" s="194" t="s">
        <v>496</v>
      </c>
    </row>
    <row r="27" spans="1:12" s="54" customFormat="1" ht="15" customHeight="1">
      <c r="A27" s="193">
        <v>19</v>
      </c>
      <c r="B27" s="348" t="s">
        <v>581</v>
      </c>
      <c r="C27" s="348" t="s">
        <v>578</v>
      </c>
      <c r="D27" s="519" t="s">
        <v>94</v>
      </c>
      <c r="E27" s="731" t="s">
        <v>582</v>
      </c>
      <c r="F27" s="201" t="s">
        <v>622</v>
      </c>
      <c r="G27" s="194">
        <v>55</v>
      </c>
      <c r="H27" s="194"/>
      <c r="I27" s="207"/>
      <c r="J27" s="194">
        <v>55</v>
      </c>
      <c r="K27" s="194" t="s">
        <v>67</v>
      </c>
      <c r="L27" s="194" t="s">
        <v>587</v>
      </c>
    </row>
    <row r="28" spans="1:12" s="54" customFormat="1" ht="15" customHeight="1">
      <c r="A28" s="193">
        <v>20</v>
      </c>
      <c r="B28" s="348" t="s">
        <v>583</v>
      </c>
      <c r="C28" s="348" t="s">
        <v>578</v>
      </c>
      <c r="D28" s="519" t="s">
        <v>94</v>
      </c>
      <c r="E28" s="731" t="s">
        <v>584</v>
      </c>
      <c r="F28" s="202" t="s">
        <v>622</v>
      </c>
      <c r="G28" s="194">
        <v>22</v>
      </c>
      <c r="H28" s="194"/>
      <c r="I28" s="207"/>
      <c r="J28" s="194">
        <v>22</v>
      </c>
      <c r="K28" s="194" t="s">
        <v>67</v>
      </c>
      <c r="L28" s="194" t="s">
        <v>587</v>
      </c>
    </row>
    <row r="29" spans="1:12" s="54" customFormat="1" ht="15" customHeight="1">
      <c r="A29" s="444">
        <v>21</v>
      </c>
      <c r="B29" s="324" t="s">
        <v>585</v>
      </c>
      <c r="C29" s="324" t="s">
        <v>586</v>
      </c>
      <c r="D29" s="519" t="s">
        <v>94</v>
      </c>
      <c r="E29" s="445">
        <v>43602</v>
      </c>
      <c r="F29" s="745" t="s">
        <v>645</v>
      </c>
      <c r="G29" s="222">
        <v>71</v>
      </c>
      <c r="H29" s="222"/>
      <c r="I29" s="222"/>
      <c r="J29" s="222">
        <v>71</v>
      </c>
      <c r="K29" s="222" t="s">
        <v>92</v>
      </c>
      <c r="L29" s="203" t="s">
        <v>496</v>
      </c>
    </row>
    <row r="30" spans="1:12" s="54" customFormat="1" ht="15" customHeight="1">
      <c r="A30" s="454">
        <v>22</v>
      </c>
      <c r="B30" s="530" t="s">
        <v>652</v>
      </c>
      <c r="C30" s="530" t="s">
        <v>88</v>
      </c>
      <c r="D30" s="519" t="s">
        <v>94</v>
      </c>
      <c r="E30" s="748" t="s">
        <v>341</v>
      </c>
      <c r="F30" s="748" t="s">
        <v>661</v>
      </c>
      <c r="G30" s="526">
        <v>60</v>
      </c>
      <c r="H30" s="523"/>
      <c r="I30" s="523"/>
      <c r="J30" s="526">
        <v>60</v>
      </c>
      <c r="K30" s="528" t="s">
        <v>67</v>
      </c>
      <c r="L30" s="518" t="s">
        <v>496</v>
      </c>
    </row>
    <row r="31" spans="1:12" s="54" customFormat="1" ht="15" customHeight="1">
      <c r="A31" s="454">
        <v>23</v>
      </c>
      <c r="B31" s="530" t="s">
        <v>653</v>
      </c>
      <c r="C31" s="530" t="s">
        <v>88</v>
      </c>
      <c r="D31" s="519" t="s">
        <v>94</v>
      </c>
      <c r="E31" s="748" t="s">
        <v>377</v>
      </c>
      <c r="F31" s="748" t="s">
        <v>488</v>
      </c>
      <c r="G31" s="526">
        <v>40</v>
      </c>
      <c r="H31" s="523"/>
      <c r="I31" s="523"/>
      <c r="J31" s="526">
        <v>40</v>
      </c>
      <c r="K31" s="528" t="s">
        <v>67</v>
      </c>
      <c r="L31" s="518" t="s">
        <v>496</v>
      </c>
    </row>
    <row r="32" spans="1:12" s="54" customFormat="1" ht="15" customHeight="1">
      <c r="A32" s="524">
        <v>24</v>
      </c>
      <c r="B32" s="530" t="s">
        <v>654</v>
      </c>
      <c r="C32" s="530" t="s">
        <v>88</v>
      </c>
      <c r="D32" s="519" t="s">
        <v>94</v>
      </c>
      <c r="E32" s="748" t="s">
        <v>459</v>
      </c>
      <c r="F32" s="748" t="s">
        <v>662</v>
      </c>
      <c r="G32" s="526">
        <v>45</v>
      </c>
      <c r="H32" s="523"/>
      <c r="I32" s="523"/>
      <c r="J32" s="526">
        <v>45</v>
      </c>
      <c r="K32" s="528" t="s">
        <v>67</v>
      </c>
      <c r="L32" s="518" t="s">
        <v>496</v>
      </c>
    </row>
    <row r="33" spans="1:12" s="54" customFormat="1" ht="15" customHeight="1">
      <c r="A33" s="454">
        <v>25</v>
      </c>
      <c r="B33" s="530" t="s">
        <v>655</v>
      </c>
      <c r="C33" s="530" t="s">
        <v>88</v>
      </c>
      <c r="D33" s="519" t="s">
        <v>94</v>
      </c>
      <c r="E33" s="748" t="s">
        <v>270</v>
      </c>
      <c r="F33" s="748" t="s">
        <v>451</v>
      </c>
      <c r="G33" s="526">
        <v>50</v>
      </c>
      <c r="H33" s="523"/>
      <c r="I33" s="523"/>
      <c r="J33" s="526">
        <v>50</v>
      </c>
      <c r="K33" s="528" t="s">
        <v>67</v>
      </c>
      <c r="L33" s="518" t="s">
        <v>496</v>
      </c>
    </row>
    <row r="34" spans="1:12" s="54" customFormat="1" ht="15" customHeight="1">
      <c r="A34" s="524">
        <v>26</v>
      </c>
      <c r="B34" s="531" t="s">
        <v>656</v>
      </c>
      <c r="C34" s="531" t="s">
        <v>88</v>
      </c>
      <c r="D34" s="519" t="s">
        <v>94</v>
      </c>
      <c r="E34" s="749" t="s">
        <v>364</v>
      </c>
      <c r="F34" s="749" t="s">
        <v>451</v>
      </c>
      <c r="G34" s="527">
        <v>88</v>
      </c>
      <c r="H34" s="525"/>
      <c r="I34" s="525"/>
      <c r="J34" s="527">
        <v>88</v>
      </c>
      <c r="K34" s="529" t="s">
        <v>67</v>
      </c>
      <c r="L34" s="518" t="s">
        <v>496</v>
      </c>
    </row>
    <row r="35" spans="1:12" s="54" customFormat="1" ht="15" customHeight="1">
      <c r="A35" s="521">
        <v>27</v>
      </c>
      <c r="B35" s="522" t="s">
        <v>499</v>
      </c>
      <c r="C35" s="522" t="s">
        <v>500</v>
      </c>
      <c r="D35" s="136" t="s">
        <v>83</v>
      </c>
      <c r="E35" s="207" t="s">
        <v>664</v>
      </c>
      <c r="F35" s="222" t="s">
        <v>883</v>
      </c>
      <c r="G35" s="135">
        <v>111</v>
      </c>
      <c r="H35" s="135"/>
      <c r="I35" s="135">
        <v>111</v>
      </c>
      <c r="J35" s="455"/>
      <c r="K35" s="166" t="s">
        <v>92</v>
      </c>
      <c r="L35" s="528" t="s">
        <v>663</v>
      </c>
    </row>
    <row r="36" spans="1:12" s="9" customFormat="1" ht="15" customHeight="1">
      <c r="A36" s="444">
        <v>28</v>
      </c>
      <c r="B36" s="598" t="s">
        <v>545</v>
      </c>
      <c r="C36" s="599" t="s">
        <v>88</v>
      </c>
      <c r="D36" s="594" t="s">
        <v>66</v>
      </c>
      <c r="E36" s="600" t="s">
        <v>815</v>
      </c>
      <c r="F36" s="308" t="s">
        <v>884</v>
      </c>
      <c r="G36" s="601">
        <v>46</v>
      </c>
      <c r="H36" s="602"/>
      <c r="I36" s="603"/>
      <c r="J36" s="601">
        <v>46</v>
      </c>
      <c r="K36" s="604" t="s">
        <v>67</v>
      </c>
      <c r="L36" s="605" t="s">
        <v>143</v>
      </c>
    </row>
    <row r="37" spans="1:12" s="9" customFormat="1" ht="15" customHeight="1">
      <c r="A37" s="444">
        <v>29</v>
      </c>
      <c r="B37" s="598" t="s">
        <v>827</v>
      </c>
      <c r="C37" s="599" t="s">
        <v>88</v>
      </c>
      <c r="D37" s="594" t="s">
        <v>72</v>
      </c>
      <c r="E37" s="600" t="s">
        <v>783</v>
      </c>
      <c r="F37" s="308" t="s">
        <v>859</v>
      </c>
      <c r="G37" s="601">
        <v>41</v>
      </c>
      <c r="H37" s="602"/>
      <c r="I37" s="603"/>
      <c r="J37" s="601">
        <v>41</v>
      </c>
      <c r="K37" s="604" t="s">
        <v>67</v>
      </c>
      <c r="L37" s="605" t="s">
        <v>143</v>
      </c>
    </row>
    <row r="38" spans="1:12" s="9" customFormat="1" ht="15" customHeight="1">
      <c r="A38" s="444">
        <v>30</v>
      </c>
      <c r="B38" s="598" t="s">
        <v>828</v>
      </c>
      <c r="C38" s="599" t="s">
        <v>88</v>
      </c>
      <c r="D38" s="594" t="s">
        <v>66</v>
      </c>
      <c r="E38" s="600" t="s">
        <v>783</v>
      </c>
      <c r="F38" s="308" t="s">
        <v>860</v>
      </c>
      <c r="G38" s="601">
        <v>32</v>
      </c>
      <c r="H38" s="602"/>
      <c r="I38" s="603"/>
      <c r="J38" s="601">
        <v>32</v>
      </c>
      <c r="K38" s="604" t="s">
        <v>67</v>
      </c>
      <c r="L38" s="605" t="s">
        <v>143</v>
      </c>
    </row>
    <row r="39" spans="1:12" s="9" customFormat="1" ht="15" customHeight="1">
      <c r="A39" s="444">
        <v>31</v>
      </c>
      <c r="B39" s="598" t="s">
        <v>829</v>
      </c>
      <c r="C39" s="599" t="s">
        <v>88</v>
      </c>
      <c r="D39" s="594" t="s">
        <v>66</v>
      </c>
      <c r="E39" s="600" t="s">
        <v>783</v>
      </c>
      <c r="F39" s="308" t="s">
        <v>859</v>
      </c>
      <c r="G39" s="601">
        <v>31</v>
      </c>
      <c r="H39" s="602"/>
      <c r="I39" s="603"/>
      <c r="J39" s="601">
        <v>31</v>
      </c>
      <c r="K39" s="604" t="s">
        <v>67</v>
      </c>
      <c r="L39" s="605" t="s">
        <v>143</v>
      </c>
    </row>
    <row r="40" spans="1:12" s="9" customFormat="1" ht="15" customHeight="1">
      <c r="A40" s="444">
        <v>32</v>
      </c>
      <c r="B40" s="598" t="s">
        <v>817</v>
      </c>
      <c r="C40" s="599" t="s">
        <v>88</v>
      </c>
      <c r="D40" s="594" t="s">
        <v>66</v>
      </c>
      <c r="E40" s="600" t="s">
        <v>816</v>
      </c>
      <c r="F40" s="308" t="s">
        <v>847</v>
      </c>
      <c r="G40" s="601">
        <v>40</v>
      </c>
      <c r="H40" s="602"/>
      <c r="I40" s="603"/>
      <c r="J40" s="601">
        <v>40</v>
      </c>
      <c r="K40" s="604" t="s">
        <v>67</v>
      </c>
      <c r="L40" s="605" t="s">
        <v>143</v>
      </c>
    </row>
    <row r="41" spans="1:12" s="9" customFormat="1" ht="15" customHeight="1">
      <c r="A41" s="444">
        <v>33</v>
      </c>
      <c r="B41" s="598" t="s">
        <v>105</v>
      </c>
      <c r="C41" s="410" t="s">
        <v>494</v>
      </c>
      <c r="D41" s="594" t="s">
        <v>66</v>
      </c>
      <c r="E41" s="600"/>
      <c r="F41" s="308" t="s">
        <v>848</v>
      </c>
      <c r="G41" s="601">
        <v>130</v>
      </c>
      <c r="H41" s="602"/>
      <c r="I41" s="603"/>
      <c r="J41" s="601">
        <v>130</v>
      </c>
      <c r="K41" s="604" t="s">
        <v>67</v>
      </c>
      <c r="L41" s="605" t="s">
        <v>143</v>
      </c>
    </row>
    <row r="42" spans="1:12" s="9" customFormat="1" ht="15" customHeight="1">
      <c r="A42" s="444">
        <v>34</v>
      </c>
      <c r="B42" s="598" t="s">
        <v>830</v>
      </c>
      <c r="C42" s="410" t="s">
        <v>494</v>
      </c>
      <c r="D42" s="594" t="s">
        <v>66</v>
      </c>
      <c r="E42" s="600" t="s">
        <v>818</v>
      </c>
      <c r="F42" s="308" t="s">
        <v>885</v>
      </c>
      <c r="G42" s="601">
        <v>40</v>
      </c>
      <c r="H42" s="602"/>
      <c r="I42" s="603"/>
      <c r="J42" s="601">
        <v>40</v>
      </c>
      <c r="K42" s="604" t="s">
        <v>67</v>
      </c>
      <c r="L42" s="605" t="s">
        <v>143</v>
      </c>
    </row>
    <row r="43" spans="1:12" s="9" customFormat="1" ht="15" customHeight="1">
      <c r="A43" s="444">
        <v>35</v>
      </c>
      <c r="B43" s="598" t="s">
        <v>819</v>
      </c>
      <c r="C43" s="606" t="s">
        <v>86</v>
      </c>
      <c r="D43" s="592" t="s">
        <v>117</v>
      </c>
      <c r="E43" s="600" t="s">
        <v>820</v>
      </c>
      <c r="F43" s="308" t="s">
        <v>821</v>
      </c>
      <c r="G43" s="601">
        <v>26</v>
      </c>
      <c r="H43" s="602"/>
      <c r="I43" s="603"/>
      <c r="J43" s="601">
        <v>26</v>
      </c>
      <c r="K43" s="604" t="s">
        <v>67</v>
      </c>
      <c r="L43" s="605" t="s">
        <v>143</v>
      </c>
    </row>
    <row r="44" spans="1:12" s="9" customFormat="1" ht="15" customHeight="1">
      <c r="A44" s="444">
        <v>36</v>
      </c>
      <c r="B44" s="598" t="s">
        <v>831</v>
      </c>
      <c r="C44" s="606" t="s">
        <v>86</v>
      </c>
      <c r="D44" s="136" t="s">
        <v>83</v>
      </c>
      <c r="E44" s="600" t="s">
        <v>822</v>
      </c>
      <c r="F44" s="308" t="s">
        <v>823</v>
      </c>
      <c r="G44" s="601">
        <v>32</v>
      </c>
      <c r="H44" s="602"/>
      <c r="I44" s="603"/>
      <c r="J44" s="601">
        <v>32</v>
      </c>
      <c r="K44" s="194" t="s">
        <v>92</v>
      </c>
      <c r="L44" s="605" t="s">
        <v>143</v>
      </c>
    </row>
    <row r="45" spans="1:12" s="9" customFormat="1" ht="15" customHeight="1">
      <c r="A45" s="444">
        <v>37</v>
      </c>
      <c r="B45" s="607" t="s">
        <v>824</v>
      </c>
      <c r="C45" s="608" t="s">
        <v>86</v>
      </c>
      <c r="D45" s="591" t="s">
        <v>83</v>
      </c>
      <c r="E45" s="600" t="s">
        <v>825</v>
      </c>
      <c r="F45" s="308" t="s">
        <v>826</v>
      </c>
      <c r="G45" s="601">
        <v>50</v>
      </c>
      <c r="H45" s="603"/>
      <c r="I45" s="603"/>
      <c r="J45" s="601">
        <v>50</v>
      </c>
      <c r="K45" s="609" t="s">
        <v>67</v>
      </c>
      <c r="L45" s="610" t="s">
        <v>143</v>
      </c>
    </row>
    <row r="46" spans="1:12" s="64" customFormat="1" ht="15" customHeight="1">
      <c r="A46" s="444">
        <v>38</v>
      </c>
      <c r="B46" s="662" t="s">
        <v>930</v>
      </c>
      <c r="C46" s="662" t="s">
        <v>96</v>
      </c>
      <c r="D46" s="662" t="s">
        <v>931</v>
      </c>
      <c r="E46" s="663">
        <v>43576</v>
      </c>
      <c r="F46" s="662"/>
      <c r="G46" s="307">
        <v>82</v>
      </c>
      <c r="H46" s="307"/>
      <c r="I46" s="307"/>
      <c r="J46" s="307">
        <v>82</v>
      </c>
      <c r="K46" s="307" t="s">
        <v>67</v>
      </c>
      <c r="L46" s="194" t="s">
        <v>78</v>
      </c>
    </row>
    <row r="47" spans="1:12" s="64" customFormat="1" ht="15" customHeight="1">
      <c r="A47" s="444">
        <v>39</v>
      </c>
      <c r="B47" s="662" t="s">
        <v>932</v>
      </c>
      <c r="C47" s="662" t="s">
        <v>96</v>
      </c>
      <c r="D47" s="662" t="s">
        <v>931</v>
      </c>
      <c r="E47" s="663">
        <v>43745</v>
      </c>
      <c r="F47" s="662"/>
      <c r="G47" s="307">
        <v>36</v>
      </c>
      <c r="H47" s="307"/>
      <c r="I47" s="307"/>
      <c r="J47" s="307">
        <v>36</v>
      </c>
      <c r="K47" s="307" t="s">
        <v>67</v>
      </c>
      <c r="L47" s="194" t="s">
        <v>78</v>
      </c>
    </row>
    <row r="48" spans="1:12" s="64" customFormat="1" ht="15" customHeight="1">
      <c r="A48" s="444">
        <v>40</v>
      </c>
      <c r="B48" s="662" t="s">
        <v>933</v>
      </c>
      <c r="C48" s="662" t="s">
        <v>96</v>
      </c>
      <c r="D48" s="662" t="s">
        <v>427</v>
      </c>
      <c r="E48" s="663">
        <v>43720</v>
      </c>
      <c r="F48" s="662"/>
      <c r="G48" s="307">
        <v>56</v>
      </c>
      <c r="H48" s="307">
        <v>3</v>
      </c>
      <c r="I48" s="307"/>
      <c r="J48" s="307">
        <v>53</v>
      </c>
      <c r="K48" s="307" t="s">
        <v>67</v>
      </c>
      <c r="L48" s="194" t="s">
        <v>78</v>
      </c>
    </row>
    <row r="49" spans="1:12" s="64" customFormat="1" ht="15" customHeight="1">
      <c r="A49" s="899">
        <v>41</v>
      </c>
      <c r="B49" s="902" t="s">
        <v>934</v>
      </c>
      <c r="C49" s="902" t="s">
        <v>144</v>
      </c>
      <c r="D49" s="902" t="s">
        <v>931</v>
      </c>
      <c r="E49" s="664">
        <v>43713</v>
      </c>
      <c r="F49" s="664">
        <v>43733</v>
      </c>
      <c r="G49" s="665">
        <v>20</v>
      </c>
      <c r="H49" s="666"/>
      <c r="I49" s="666"/>
      <c r="J49" s="659">
        <v>20</v>
      </c>
      <c r="K49" s="194"/>
      <c r="L49" s="194" t="s">
        <v>78</v>
      </c>
    </row>
    <row r="50" spans="1:12" s="64" customFormat="1" ht="15" customHeight="1">
      <c r="A50" s="901"/>
      <c r="B50" s="904"/>
      <c r="C50" s="904"/>
      <c r="D50" s="904"/>
      <c r="E50" s="664">
        <v>43720</v>
      </c>
      <c r="F50" s="664">
        <v>43740</v>
      </c>
      <c r="G50" s="667">
        <v>11</v>
      </c>
      <c r="H50" s="668"/>
      <c r="I50" s="668"/>
      <c r="J50" s="307">
        <v>11</v>
      </c>
      <c r="K50" s="194"/>
      <c r="L50" s="194" t="s">
        <v>78</v>
      </c>
    </row>
    <row r="51" spans="1:12" s="64" customFormat="1" ht="15" customHeight="1">
      <c r="A51" s="899">
        <v>42</v>
      </c>
      <c r="B51" s="902" t="s">
        <v>935</v>
      </c>
      <c r="C51" s="902" t="s">
        <v>144</v>
      </c>
      <c r="D51" s="902" t="s">
        <v>931</v>
      </c>
      <c r="E51" s="664">
        <v>43713</v>
      </c>
      <c r="F51" s="664">
        <v>43733</v>
      </c>
      <c r="G51" s="665">
        <v>11</v>
      </c>
      <c r="H51" s="666"/>
      <c r="I51" s="666"/>
      <c r="J51" s="659">
        <v>11</v>
      </c>
      <c r="K51" s="194"/>
      <c r="L51" s="194" t="s">
        <v>78</v>
      </c>
    </row>
    <row r="52" spans="1:12" s="64" customFormat="1" ht="15" customHeight="1">
      <c r="A52" s="901"/>
      <c r="B52" s="904"/>
      <c r="C52" s="904"/>
      <c r="D52" s="904"/>
      <c r="E52" s="664">
        <v>43720</v>
      </c>
      <c r="F52" s="664">
        <v>43740</v>
      </c>
      <c r="G52" s="667">
        <v>39</v>
      </c>
      <c r="H52" s="668"/>
      <c r="I52" s="668"/>
      <c r="J52" s="307">
        <v>39</v>
      </c>
      <c r="K52" s="194"/>
      <c r="L52" s="194" t="s">
        <v>78</v>
      </c>
    </row>
    <row r="53" spans="1:12" s="64" customFormat="1" ht="15" customHeight="1">
      <c r="A53" s="899">
        <v>43</v>
      </c>
      <c r="B53" s="902" t="s">
        <v>936</v>
      </c>
      <c r="C53" s="902" t="s">
        <v>144</v>
      </c>
      <c r="D53" s="660" t="s">
        <v>931</v>
      </c>
      <c r="E53" s="926">
        <v>43718</v>
      </c>
      <c r="F53" s="926">
        <v>43738</v>
      </c>
      <c r="G53" s="667">
        <v>10</v>
      </c>
      <c r="H53" s="668">
        <v>10</v>
      </c>
      <c r="I53" s="668"/>
      <c r="J53" s="307"/>
      <c r="K53" s="194"/>
      <c r="L53" s="194" t="s">
        <v>78</v>
      </c>
    </row>
    <row r="54" spans="1:12" s="64" customFormat="1" ht="15" customHeight="1">
      <c r="A54" s="901"/>
      <c r="B54" s="904"/>
      <c r="C54" s="904"/>
      <c r="D54" s="195" t="s">
        <v>501</v>
      </c>
      <c r="E54" s="927"/>
      <c r="F54" s="927"/>
      <c r="G54" s="667">
        <v>21</v>
      </c>
      <c r="H54" s="668"/>
      <c r="I54" s="668">
        <v>21</v>
      </c>
      <c r="J54" s="307"/>
      <c r="K54" s="194"/>
      <c r="L54" s="194" t="s">
        <v>78</v>
      </c>
    </row>
    <row r="55" spans="1:12" s="64" customFormat="1" ht="15" customHeight="1">
      <c r="A55" s="659">
        <v>44</v>
      </c>
      <c r="B55" s="321" t="s">
        <v>937</v>
      </c>
      <c r="C55" s="321" t="s">
        <v>112</v>
      </c>
      <c r="D55" s="322" t="s">
        <v>501</v>
      </c>
      <c r="E55" s="669">
        <v>43619</v>
      </c>
      <c r="F55" s="669">
        <v>43646</v>
      </c>
      <c r="G55" s="207">
        <v>42</v>
      </c>
      <c r="H55" s="207"/>
      <c r="I55" s="207"/>
      <c r="J55" s="207">
        <v>42</v>
      </c>
      <c r="K55" s="207" t="s">
        <v>951</v>
      </c>
      <c r="L55" s="207" t="s">
        <v>78</v>
      </c>
    </row>
    <row r="56" spans="1:12" s="64" customFormat="1" ht="15" customHeight="1">
      <c r="A56" s="659">
        <v>45</v>
      </c>
      <c r="B56" s="321" t="s">
        <v>938</v>
      </c>
      <c r="C56" s="321" t="s">
        <v>112</v>
      </c>
      <c r="D56" s="322" t="s">
        <v>501</v>
      </c>
      <c r="E56" s="669">
        <v>43619</v>
      </c>
      <c r="F56" s="322"/>
      <c r="G56" s="207">
        <v>72</v>
      </c>
      <c r="H56" s="207"/>
      <c r="I56" s="207"/>
      <c r="J56" s="207">
        <v>72</v>
      </c>
      <c r="K56" s="207" t="s">
        <v>951</v>
      </c>
      <c r="L56" s="207" t="s">
        <v>432</v>
      </c>
    </row>
    <row r="57" spans="1:12" s="64" customFormat="1" ht="15" customHeight="1">
      <c r="A57" s="659">
        <v>46</v>
      </c>
      <c r="B57" s="321" t="s">
        <v>939</v>
      </c>
      <c r="C57" s="321" t="s">
        <v>112</v>
      </c>
      <c r="D57" s="322" t="s">
        <v>931</v>
      </c>
      <c r="E57" s="669">
        <v>43620</v>
      </c>
      <c r="F57" s="669">
        <v>43717</v>
      </c>
      <c r="G57" s="207">
        <v>45</v>
      </c>
      <c r="H57" s="207"/>
      <c r="I57" s="207"/>
      <c r="J57" s="207">
        <v>45</v>
      </c>
      <c r="K57" s="207" t="s">
        <v>952</v>
      </c>
      <c r="L57" s="207" t="s">
        <v>78</v>
      </c>
    </row>
    <row r="58" spans="1:12" s="64" customFormat="1" ht="15" customHeight="1">
      <c r="A58" s="659">
        <v>47</v>
      </c>
      <c r="B58" s="321" t="s">
        <v>940</v>
      </c>
      <c r="C58" s="321" t="s">
        <v>112</v>
      </c>
      <c r="D58" s="322" t="s">
        <v>931</v>
      </c>
      <c r="E58" s="669">
        <v>43621</v>
      </c>
      <c r="F58" s="322"/>
      <c r="G58" s="207">
        <v>25</v>
      </c>
      <c r="H58" s="207"/>
      <c r="I58" s="207"/>
      <c r="J58" s="207">
        <v>25</v>
      </c>
      <c r="K58" s="207" t="s">
        <v>67</v>
      </c>
      <c r="L58" s="207" t="s">
        <v>78</v>
      </c>
    </row>
    <row r="59" spans="1:12" s="64" customFormat="1" ht="15" customHeight="1">
      <c r="A59" s="659">
        <v>48</v>
      </c>
      <c r="B59" s="321" t="s">
        <v>941</v>
      </c>
      <c r="C59" s="321" t="s">
        <v>112</v>
      </c>
      <c r="D59" s="322" t="s">
        <v>931</v>
      </c>
      <c r="E59" s="669">
        <v>43621</v>
      </c>
      <c r="F59" s="322"/>
      <c r="G59" s="207">
        <v>20</v>
      </c>
      <c r="H59" s="207"/>
      <c r="I59" s="207"/>
      <c r="J59" s="207">
        <v>20</v>
      </c>
      <c r="K59" s="207" t="s">
        <v>67</v>
      </c>
      <c r="L59" s="207" t="s">
        <v>78</v>
      </c>
    </row>
    <row r="60" spans="1:12" s="64" customFormat="1" ht="15" customHeight="1">
      <c r="A60" s="659">
        <v>49</v>
      </c>
      <c r="B60" s="321" t="s">
        <v>942</v>
      </c>
      <c r="C60" s="321" t="s">
        <v>112</v>
      </c>
      <c r="D60" s="322" t="s">
        <v>931</v>
      </c>
      <c r="E60" s="669">
        <v>43725</v>
      </c>
      <c r="F60" s="322"/>
      <c r="G60" s="207">
        <v>59</v>
      </c>
      <c r="H60" s="207"/>
      <c r="I60" s="207"/>
      <c r="J60" s="207">
        <v>59</v>
      </c>
      <c r="K60" s="207" t="s">
        <v>951</v>
      </c>
      <c r="L60" s="207" t="s">
        <v>78</v>
      </c>
    </row>
    <row r="61" spans="1:12" s="64" customFormat="1" ht="15" customHeight="1">
      <c r="A61" s="899">
        <v>50</v>
      </c>
      <c r="B61" s="902" t="s">
        <v>943</v>
      </c>
      <c r="C61" s="902" t="s">
        <v>578</v>
      </c>
      <c r="D61" s="902" t="s">
        <v>931</v>
      </c>
      <c r="E61" s="664">
        <v>43537</v>
      </c>
      <c r="F61" s="664">
        <v>43572</v>
      </c>
      <c r="G61" s="194">
        <v>30</v>
      </c>
      <c r="H61" s="194"/>
      <c r="I61" s="194"/>
      <c r="J61" s="194">
        <v>30</v>
      </c>
      <c r="K61" s="194" t="s">
        <v>67</v>
      </c>
      <c r="L61" s="194" t="s">
        <v>496</v>
      </c>
    </row>
    <row r="62" spans="1:12" s="64" customFormat="1" ht="15" customHeight="1">
      <c r="A62" s="901"/>
      <c r="B62" s="904"/>
      <c r="C62" s="904"/>
      <c r="D62" s="904"/>
      <c r="E62" s="664">
        <v>43724</v>
      </c>
      <c r="F62" s="664"/>
      <c r="G62" s="194">
        <v>19</v>
      </c>
      <c r="H62" s="194"/>
      <c r="I62" s="194"/>
      <c r="J62" s="194">
        <v>19</v>
      </c>
      <c r="K62" s="194" t="s">
        <v>67</v>
      </c>
      <c r="L62" s="194" t="s">
        <v>496</v>
      </c>
    </row>
    <row r="63" spans="1:12" s="64" customFormat="1" ht="15" customHeight="1">
      <c r="A63" s="659">
        <v>51</v>
      </c>
      <c r="B63" s="660" t="s">
        <v>944</v>
      </c>
      <c r="C63" s="660" t="s">
        <v>578</v>
      </c>
      <c r="D63" s="660" t="s">
        <v>501</v>
      </c>
      <c r="E63" s="664">
        <v>43599</v>
      </c>
      <c r="F63" s="664">
        <v>43637</v>
      </c>
      <c r="G63" s="194">
        <v>37</v>
      </c>
      <c r="H63" s="194"/>
      <c r="I63" s="194"/>
      <c r="J63" s="194">
        <v>37</v>
      </c>
      <c r="K63" s="194" t="s">
        <v>92</v>
      </c>
      <c r="L63" s="194" t="s">
        <v>587</v>
      </c>
    </row>
    <row r="64" spans="1:12" s="64" customFormat="1" ht="15" customHeight="1">
      <c r="A64" s="659">
        <v>52</v>
      </c>
      <c r="B64" s="660" t="s">
        <v>945</v>
      </c>
      <c r="C64" s="660" t="s">
        <v>578</v>
      </c>
      <c r="D64" s="660" t="s">
        <v>931</v>
      </c>
      <c r="E64" s="664">
        <v>43630</v>
      </c>
      <c r="F64" s="664">
        <v>43696</v>
      </c>
      <c r="G64" s="194">
        <v>35</v>
      </c>
      <c r="H64" s="194"/>
      <c r="I64" s="194"/>
      <c r="J64" s="194">
        <v>35</v>
      </c>
      <c r="K64" s="194" t="s">
        <v>67</v>
      </c>
      <c r="L64" s="194" t="s">
        <v>587</v>
      </c>
    </row>
    <row r="65" spans="1:12" s="64" customFormat="1" ht="15" customHeight="1">
      <c r="A65" s="659">
        <v>53</v>
      </c>
      <c r="B65" s="660" t="s">
        <v>946</v>
      </c>
      <c r="C65" s="660" t="s">
        <v>578</v>
      </c>
      <c r="D65" s="660" t="s">
        <v>501</v>
      </c>
      <c r="E65" s="664">
        <v>43599</v>
      </c>
      <c r="F65" s="664">
        <v>43637</v>
      </c>
      <c r="G65" s="194">
        <v>39</v>
      </c>
      <c r="H65" s="194"/>
      <c r="I65" s="194"/>
      <c r="J65" s="194">
        <v>39</v>
      </c>
      <c r="K65" s="194" t="s">
        <v>92</v>
      </c>
      <c r="L65" s="194" t="s">
        <v>587</v>
      </c>
    </row>
    <row r="66" spans="1:12" s="64" customFormat="1" ht="15" customHeight="1">
      <c r="A66" s="659">
        <v>54</v>
      </c>
      <c r="B66" s="660" t="s">
        <v>947</v>
      </c>
      <c r="C66" s="660" t="s">
        <v>578</v>
      </c>
      <c r="D66" s="660" t="s">
        <v>931</v>
      </c>
      <c r="E66" s="664">
        <v>43740</v>
      </c>
      <c r="F66" s="732"/>
      <c r="G66" s="670">
        <v>14</v>
      </c>
      <c r="H66" s="670"/>
      <c r="I66" s="670"/>
      <c r="J66" s="670">
        <v>14</v>
      </c>
      <c r="K66" s="670" t="s">
        <v>67</v>
      </c>
      <c r="L66" s="194" t="s">
        <v>496</v>
      </c>
    </row>
    <row r="67" spans="1:12" s="64" customFormat="1" ht="15" customHeight="1">
      <c r="A67" s="899">
        <v>55</v>
      </c>
      <c r="B67" s="902" t="s">
        <v>948</v>
      </c>
      <c r="C67" s="902" t="s">
        <v>949</v>
      </c>
      <c r="D67" s="902" t="s">
        <v>931</v>
      </c>
      <c r="E67" s="664">
        <v>43710</v>
      </c>
      <c r="F67" s="732"/>
      <c r="G67" s="670">
        <v>20</v>
      </c>
      <c r="H67" s="670"/>
      <c r="I67" s="670"/>
      <c r="J67" s="670">
        <v>20</v>
      </c>
      <c r="K67" s="194" t="s">
        <v>67</v>
      </c>
      <c r="L67" s="670" t="s">
        <v>953</v>
      </c>
    </row>
    <row r="68" spans="1:12" s="64" customFormat="1" ht="15" customHeight="1">
      <c r="A68" s="901"/>
      <c r="B68" s="904"/>
      <c r="C68" s="904"/>
      <c r="D68" s="904"/>
      <c r="E68" s="671">
        <v>43717</v>
      </c>
      <c r="F68" s="661"/>
      <c r="G68" s="670">
        <v>110</v>
      </c>
      <c r="H68" s="670"/>
      <c r="I68" s="670"/>
      <c r="J68" s="670">
        <v>110</v>
      </c>
      <c r="K68" s="194" t="s">
        <v>67</v>
      </c>
      <c r="L68" s="670" t="s">
        <v>953</v>
      </c>
    </row>
    <row r="69" spans="1:12" s="64" customFormat="1" ht="15" customHeight="1">
      <c r="A69" s="659">
        <v>56</v>
      </c>
      <c r="B69" s="660" t="s">
        <v>950</v>
      </c>
      <c r="C69" s="660" t="s">
        <v>949</v>
      </c>
      <c r="D69" s="660" t="s">
        <v>931</v>
      </c>
      <c r="E69" s="664">
        <v>43640</v>
      </c>
      <c r="F69" s="664">
        <v>43662</v>
      </c>
      <c r="G69" s="670">
        <v>45</v>
      </c>
      <c r="H69" s="670"/>
      <c r="I69" s="670"/>
      <c r="J69" s="670">
        <v>45</v>
      </c>
      <c r="K69" s="194" t="s">
        <v>67</v>
      </c>
      <c r="L69" s="670"/>
    </row>
    <row r="70" spans="1:12" s="64" customFormat="1" ht="15" customHeight="1">
      <c r="A70" s="730">
        <v>57</v>
      </c>
      <c r="B70" s="741" t="s">
        <v>1065</v>
      </c>
      <c r="C70" s="741" t="s">
        <v>494</v>
      </c>
      <c r="D70" s="741" t="s">
        <v>931</v>
      </c>
      <c r="E70" s="664">
        <v>43721</v>
      </c>
      <c r="F70" s="664"/>
      <c r="G70" s="670">
        <v>92</v>
      </c>
      <c r="H70" s="308"/>
      <c r="I70" s="308"/>
      <c r="J70" s="670">
        <v>92</v>
      </c>
      <c r="K70" s="195" t="s">
        <v>67</v>
      </c>
      <c r="L70" s="195" t="s">
        <v>496</v>
      </c>
    </row>
    <row r="71" spans="1:12" s="64" customFormat="1" ht="15" customHeight="1">
      <c r="A71" s="730">
        <v>58</v>
      </c>
      <c r="B71" s="741" t="s">
        <v>1066</v>
      </c>
      <c r="C71" s="741" t="s">
        <v>494</v>
      </c>
      <c r="D71" s="741" t="s">
        <v>427</v>
      </c>
      <c r="E71" s="664">
        <v>43766</v>
      </c>
      <c r="F71" s="664"/>
      <c r="G71" s="670">
        <v>15</v>
      </c>
      <c r="H71" s="308"/>
      <c r="I71" s="308"/>
      <c r="J71" s="670">
        <v>15</v>
      </c>
      <c r="K71" s="195" t="s">
        <v>67</v>
      </c>
      <c r="L71" s="195" t="s">
        <v>496</v>
      </c>
    </row>
    <row r="72" spans="1:12" s="9" customFormat="1" ht="15" customHeight="1" thickBot="1">
      <c r="A72" s="710">
        <v>59</v>
      </c>
      <c r="B72" s="761" t="s">
        <v>1067</v>
      </c>
      <c r="C72" s="761" t="s">
        <v>494</v>
      </c>
      <c r="D72" s="761" t="s">
        <v>931</v>
      </c>
      <c r="E72" s="671">
        <v>43773</v>
      </c>
      <c r="F72" s="661"/>
      <c r="G72" s="670">
        <v>46</v>
      </c>
      <c r="H72" s="603"/>
      <c r="I72" s="603"/>
      <c r="J72" s="670">
        <v>46</v>
      </c>
      <c r="K72" s="195" t="s">
        <v>67</v>
      </c>
      <c r="L72" s="195" t="s">
        <v>496</v>
      </c>
    </row>
    <row r="73" spans="1:12" ht="15.75" customHeight="1" thickBot="1">
      <c r="A73" s="928" t="s">
        <v>52</v>
      </c>
      <c r="B73" s="929"/>
      <c r="C73" s="929"/>
      <c r="D73" s="929"/>
      <c r="E73" s="929"/>
      <c r="F73" s="929"/>
      <c r="G73" s="719">
        <f>SUM(G9:G72)</f>
        <v>2932</v>
      </c>
      <c r="H73" s="720">
        <f>SUM(H9:H69)</f>
        <v>14</v>
      </c>
      <c r="I73" s="720">
        <f>SUM(I9:I69)</f>
        <v>284</v>
      </c>
      <c r="J73" s="721">
        <f>SUM(J9:J72)</f>
        <v>2634</v>
      </c>
      <c r="K73" s="721" t="s">
        <v>13</v>
      </c>
      <c r="L73" s="722" t="s">
        <v>13</v>
      </c>
    </row>
    <row r="74" spans="1:11" s="30" customFormat="1" ht="15.75">
      <c r="A74" s="56"/>
      <c r="B74" s="56"/>
      <c r="C74" s="56"/>
      <c r="D74" s="56"/>
      <c r="E74" s="56"/>
      <c r="F74" s="56"/>
      <c r="G74" s="58"/>
      <c r="H74" s="60"/>
      <c r="I74" s="60"/>
      <c r="J74" s="42"/>
      <c r="K74" s="1"/>
    </row>
    <row r="75" spans="1:12" s="30" customFormat="1" ht="15.75">
      <c r="A75" s="63"/>
      <c r="B75" s="63"/>
      <c r="C75" s="63"/>
      <c r="D75" s="63"/>
      <c r="E75" s="63"/>
      <c r="F75" s="63"/>
      <c r="G75" s="674"/>
      <c r="H75" s="63"/>
      <c r="I75" s="63"/>
      <c r="J75" s="63"/>
      <c r="K75" s="64"/>
      <c r="L75" s="62"/>
    </row>
    <row r="76" spans="1:11" s="30" customFormat="1" ht="15.75">
      <c r="A76" s="56"/>
      <c r="B76" s="56"/>
      <c r="C76" s="56"/>
      <c r="D76" s="56"/>
      <c r="E76" s="56"/>
      <c r="F76" s="56"/>
      <c r="G76" s="57"/>
      <c r="H76" s="27"/>
      <c r="I76" s="27"/>
      <c r="J76" s="27"/>
      <c r="K76" s="1"/>
    </row>
    <row r="77" spans="1:11" ht="15.75">
      <c r="A77" s="842" t="s">
        <v>18</v>
      </c>
      <c r="B77" s="842"/>
      <c r="C77" s="842"/>
      <c r="D77" s="842"/>
      <c r="E77" s="842"/>
      <c r="F77" s="842"/>
      <c r="G77" s="9"/>
      <c r="H77" s="9"/>
      <c r="I77" s="9"/>
      <c r="J77" s="9"/>
      <c r="K77" s="9"/>
    </row>
    <row r="78" spans="1:11" ht="16.5" thickBo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6.5" thickBot="1">
      <c r="A79" s="853" t="s">
        <v>1</v>
      </c>
      <c r="B79" s="853" t="s">
        <v>3</v>
      </c>
      <c r="C79" s="849" t="s">
        <v>19</v>
      </c>
      <c r="D79" s="850"/>
      <c r="E79" s="850"/>
      <c r="F79" s="851"/>
      <c r="G79" s="9"/>
      <c r="H79" s="9"/>
      <c r="I79" s="9"/>
      <c r="J79" s="9"/>
      <c r="K79" s="9"/>
    </row>
    <row r="80" spans="1:11" ht="16.5" thickBot="1">
      <c r="A80" s="854"/>
      <c r="B80" s="854"/>
      <c r="C80" s="858" t="s">
        <v>20</v>
      </c>
      <c r="D80" s="849" t="s">
        <v>21</v>
      </c>
      <c r="E80" s="850"/>
      <c r="F80" s="851"/>
      <c r="G80" s="9"/>
      <c r="H80" s="9"/>
      <c r="I80" s="9"/>
      <c r="J80" s="9"/>
      <c r="K80" s="9"/>
    </row>
    <row r="81" spans="1:11" ht="16.5" thickBot="1">
      <c r="A81" s="855"/>
      <c r="B81" s="855"/>
      <c r="C81" s="867"/>
      <c r="D81" s="11" t="s">
        <v>22</v>
      </c>
      <c r="E81" s="183" t="s">
        <v>11</v>
      </c>
      <c r="F81" s="12" t="s">
        <v>23</v>
      </c>
      <c r="G81" s="9"/>
      <c r="H81" s="9"/>
      <c r="I81" s="9"/>
      <c r="J81" s="9"/>
      <c r="K81" s="9"/>
    </row>
    <row r="82" spans="1:11" s="137" customFormat="1" ht="15.75">
      <c r="A82" s="97">
        <v>1</v>
      </c>
      <c r="B82" s="179" t="s">
        <v>114</v>
      </c>
      <c r="C82" s="672">
        <f>626+G54+G55+G56+G63+G65</f>
        <v>837</v>
      </c>
      <c r="D82" s="145"/>
      <c r="E82" s="157">
        <f>263+I54</f>
        <v>284</v>
      </c>
      <c r="F82" s="145">
        <f>363+J55+J56+J63+J65</f>
        <v>553</v>
      </c>
      <c r="G82" s="9"/>
      <c r="H82" s="9"/>
      <c r="I82" s="9"/>
      <c r="J82" s="9"/>
      <c r="K82" s="9"/>
    </row>
    <row r="83" spans="1:11" s="137" customFormat="1" ht="15.75">
      <c r="A83" s="161"/>
      <c r="B83" s="184"/>
      <c r="C83" s="163"/>
      <c r="D83" s="79"/>
      <c r="E83" s="79"/>
      <c r="F83" s="79"/>
      <c r="G83" s="9"/>
      <c r="H83" s="9"/>
      <c r="I83" s="9"/>
      <c r="J83" s="9"/>
      <c r="K83" s="9"/>
    </row>
    <row r="84" spans="1:11" ht="16.5" thickBot="1">
      <c r="A84" s="152"/>
      <c r="B84" s="133"/>
      <c r="C84" s="16"/>
      <c r="D84" s="16"/>
      <c r="E84" s="16"/>
      <c r="F84" s="16"/>
      <c r="G84" s="9"/>
      <c r="H84" s="9"/>
      <c r="I84" s="9"/>
      <c r="J84" s="9"/>
      <c r="K84" s="9"/>
    </row>
    <row r="85" spans="1:11" ht="16.5" thickBot="1">
      <c r="A85" s="849" t="s">
        <v>44</v>
      </c>
      <c r="B85" s="851"/>
      <c r="C85" s="19">
        <f>SUM(C82:C84)</f>
        <v>837</v>
      </c>
      <c r="D85" s="19"/>
      <c r="E85" s="19">
        <f>SUM(E82:E84)</f>
        <v>284</v>
      </c>
      <c r="F85" s="19">
        <f>SUM(F82:F84)</f>
        <v>553</v>
      </c>
      <c r="G85" s="9"/>
      <c r="H85" s="9"/>
      <c r="I85" s="9"/>
      <c r="J85" s="9"/>
      <c r="K85" s="9"/>
    </row>
    <row r="86" spans="1:11" ht="15.75">
      <c r="A86" s="532">
        <v>1</v>
      </c>
      <c r="B86" s="92" t="s">
        <v>94</v>
      </c>
      <c r="C86" s="16">
        <f>965+G46+G47+G49+G50+G51+G52+G53+G57+G58+G59+G60+G61+G62+G64+G66+G67+G68+G69+G70+G72</f>
        <v>1734</v>
      </c>
      <c r="D86" s="16">
        <f>1+H53</f>
        <v>11</v>
      </c>
      <c r="E86" s="152"/>
      <c r="F86" s="152">
        <f>964+J46+J47+J49+J50+J51+J52+J57+J58+J59+J60+J61+J62+J64+J66+J67+J68+J69+J70+J72</f>
        <v>1723</v>
      </c>
      <c r="G86" s="9"/>
      <c r="H86" s="9"/>
      <c r="I86" s="9"/>
      <c r="J86" s="9"/>
      <c r="K86" s="9"/>
    </row>
    <row r="87" spans="1:11" s="137" customFormat="1" ht="15.75">
      <c r="A87" s="79">
        <v>2</v>
      </c>
      <c r="B87" s="596" t="s">
        <v>117</v>
      </c>
      <c r="C87" s="148">
        <f>249+G48+G71</f>
        <v>320</v>
      </c>
      <c r="D87" s="148">
        <f>H48</f>
        <v>3</v>
      </c>
      <c r="E87" s="148"/>
      <c r="F87" s="148">
        <f>249+J48+J71</f>
        <v>317</v>
      </c>
      <c r="G87" s="9"/>
      <c r="H87" s="9"/>
      <c r="I87" s="9"/>
      <c r="J87" s="9"/>
      <c r="K87" s="9"/>
    </row>
    <row r="88" spans="1:11" s="595" customFormat="1" ht="16.5" thickBot="1">
      <c r="A88" s="152">
        <v>3</v>
      </c>
      <c r="B88" s="159" t="s">
        <v>93</v>
      </c>
      <c r="C88" s="16">
        <v>41</v>
      </c>
      <c r="D88" s="16"/>
      <c r="E88" s="16"/>
      <c r="F88" s="16">
        <v>41</v>
      </c>
      <c r="G88" s="9"/>
      <c r="H88" s="9"/>
      <c r="I88" s="9"/>
      <c r="J88" s="9"/>
      <c r="K88" s="9"/>
    </row>
    <row r="89" spans="1:11" ht="16.5" thickBot="1">
      <c r="A89" s="834" t="s">
        <v>37</v>
      </c>
      <c r="B89" s="870"/>
      <c r="C89" s="19">
        <f>SUM(C86:C88)</f>
        <v>2095</v>
      </c>
      <c r="D89" s="11">
        <f>SUM(D86:D88)</f>
        <v>14</v>
      </c>
      <c r="E89" s="11"/>
      <c r="F89" s="19">
        <f>SUM(F86:F88)</f>
        <v>2081</v>
      </c>
      <c r="G89" s="9"/>
      <c r="H89" s="9"/>
      <c r="I89" s="9"/>
      <c r="J89" s="9"/>
      <c r="K89" s="9"/>
    </row>
    <row r="90" spans="1:11" s="137" customFormat="1" ht="16.5" thickBot="1">
      <c r="A90" s="849" t="s">
        <v>31</v>
      </c>
      <c r="B90" s="850"/>
      <c r="C90" s="2">
        <f>C85+C89</f>
        <v>2932</v>
      </c>
      <c r="D90" s="2">
        <f>D89</f>
        <v>14</v>
      </c>
      <c r="E90" s="2">
        <f>E85+E89</f>
        <v>284</v>
      </c>
      <c r="F90" s="2">
        <f>F85+F89</f>
        <v>2634</v>
      </c>
      <c r="G90" s="9"/>
      <c r="H90" s="9"/>
      <c r="I90" s="9"/>
      <c r="J90" s="9"/>
      <c r="K90" s="9"/>
    </row>
    <row r="91" spans="1:11" s="137" customFormat="1" ht="15.75">
      <c r="A91" s="65"/>
      <c r="B91" s="65"/>
      <c r="C91" s="60"/>
      <c r="D91" s="60"/>
      <c r="E91" s="60"/>
      <c r="F91" s="60"/>
      <c r="G91" s="9"/>
      <c r="H91" s="9"/>
      <c r="I91" s="9"/>
      <c r="J91" s="9"/>
      <c r="K91" s="9"/>
    </row>
    <row r="92" spans="1:11" ht="15.75">
      <c r="A92" s="852" t="s">
        <v>26</v>
      </c>
      <c r="B92" s="852"/>
      <c r="C92" s="852"/>
      <c r="D92" s="852"/>
      <c r="E92" s="9"/>
      <c r="F92" s="24"/>
      <c r="G92" s="24"/>
      <c r="H92" s="25"/>
      <c r="I92" s="25"/>
      <c r="J92" s="25"/>
      <c r="K92" s="25"/>
    </row>
    <row r="93" spans="1:11" ht="16.5" thickBot="1">
      <c r="A93" s="9"/>
      <c r="B93" s="9"/>
      <c r="C93" s="9"/>
      <c r="D93" s="9"/>
      <c r="E93" s="9"/>
      <c r="F93" s="24"/>
      <c r="G93" s="24"/>
      <c r="H93" s="26"/>
      <c r="I93" s="25"/>
      <c r="J93" s="25"/>
      <c r="K93" s="25"/>
    </row>
    <row r="94" spans="1:11" ht="15.75">
      <c r="A94" s="853" t="s">
        <v>1</v>
      </c>
      <c r="B94" s="858" t="s">
        <v>27</v>
      </c>
      <c r="C94" s="868" t="s">
        <v>28</v>
      </c>
      <c r="D94" s="858" t="s">
        <v>29</v>
      </c>
      <c r="E94" s="9"/>
      <c r="F94" s="24"/>
      <c r="G94" s="24"/>
      <c r="H94" s="26"/>
      <c r="I94" s="60"/>
      <c r="J94" s="60"/>
      <c r="K94" s="60"/>
    </row>
    <row r="95" spans="1:11" ht="16.5" thickBot="1">
      <c r="A95" s="855"/>
      <c r="B95" s="867"/>
      <c r="C95" s="869"/>
      <c r="D95" s="867"/>
      <c r="E95" s="9"/>
      <c r="F95" s="1"/>
      <c r="G95" s="27"/>
      <c r="H95" s="1"/>
      <c r="I95" s="1"/>
      <c r="J95" s="1"/>
      <c r="K95" s="1"/>
    </row>
    <row r="96" spans="1:11" ht="15.75">
      <c r="A96" s="76">
        <v>1</v>
      </c>
      <c r="B96" s="211" t="s">
        <v>67</v>
      </c>
      <c r="C96" s="673">
        <f>1291+G46+G47+G48+G49+G50+G51+G52+G53+G54+G55+G56+G57+G58+G59+G60+G61+G62+G64+G66+G67+G68+G69+G70+G71+G72</f>
        <v>2266</v>
      </c>
      <c r="D96" s="209">
        <f>C96/C98*100</f>
        <v>77.28512960436562</v>
      </c>
      <c r="E96" s="9"/>
      <c r="F96" s="1"/>
      <c r="G96" s="27"/>
      <c r="H96" s="1"/>
      <c r="I96" s="1"/>
      <c r="J96" s="1"/>
      <c r="K96" s="1"/>
    </row>
    <row r="97" spans="1:11" s="137" customFormat="1" ht="16.5" thickBot="1">
      <c r="A97" s="233">
        <v>2</v>
      </c>
      <c r="B97" s="234" t="s">
        <v>92</v>
      </c>
      <c r="C97" s="187">
        <f>590+G63+G65</f>
        <v>666</v>
      </c>
      <c r="D97" s="173">
        <f>C97/C98*100</f>
        <v>22.714870395634378</v>
      </c>
      <c r="E97" s="9"/>
      <c r="F97" s="1"/>
      <c r="G97" s="27"/>
      <c r="H97" s="1"/>
      <c r="I97" s="1"/>
      <c r="J97" s="1"/>
      <c r="K97" s="1"/>
    </row>
    <row r="98" spans="1:11" ht="16.5" thickBot="1">
      <c r="A98" s="849" t="s">
        <v>30</v>
      </c>
      <c r="B98" s="879"/>
      <c r="C98" s="46">
        <f>SUM(C96:C97)</f>
        <v>2932</v>
      </c>
      <c r="D98" s="408">
        <v>100</v>
      </c>
      <c r="E98" s="9"/>
      <c r="F98" s="1"/>
      <c r="G98" s="27"/>
      <c r="H98" s="1"/>
      <c r="I98" s="1"/>
      <c r="J98" s="1"/>
      <c r="K98" s="1"/>
    </row>
    <row r="99" spans="1:11" ht="15.75">
      <c r="A99" s="2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.75">
      <c r="A100" s="2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.75">
      <c r="A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4" spans="1:5" ht="15.75">
      <c r="A104" s="30"/>
      <c r="B104" s="24"/>
      <c r="C104" s="26"/>
      <c r="D104" s="26"/>
      <c r="E104" s="26"/>
    </row>
    <row r="105" spans="1:5" ht="15.75">
      <c r="A105" s="30"/>
      <c r="B105" s="24"/>
      <c r="C105" s="26"/>
      <c r="D105" s="26"/>
      <c r="E105" s="26"/>
    </row>
    <row r="106" spans="1:5" ht="15.75">
      <c r="A106" s="30"/>
      <c r="B106" s="1"/>
      <c r="C106" s="27"/>
      <c r="D106" s="31"/>
      <c r="E106" s="32"/>
    </row>
    <row r="107" spans="1:5" ht="15.75">
      <c r="A107" s="30"/>
      <c r="B107" s="1"/>
      <c r="C107" s="27"/>
      <c r="D107" s="31"/>
      <c r="E107" s="32"/>
    </row>
    <row r="108" spans="1:5" ht="15.75">
      <c r="A108" s="30"/>
      <c r="B108" s="1"/>
      <c r="C108" s="27"/>
      <c r="D108" s="33"/>
      <c r="E108" s="32"/>
    </row>
    <row r="109" spans="1:5" ht="15.75">
      <c r="A109" s="30"/>
      <c r="B109" s="1"/>
      <c r="C109" s="34"/>
      <c r="D109" s="33"/>
      <c r="E109" s="32"/>
    </row>
  </sheetData>
  <sheetProtection/>
  <mergeCells count="55">
    <mergeCell ref="A4:K4"/>
    <mergeCell ref="A3:L3"/>
    <mergeCell ref="C6:C7"/>
    <mergeCell ref="A94:A95"/>
    <mergeCell ref="B94:B95"/>
    <mergeCell ref="C94:C95"/>
    <mergeCell ref="D94:D95"/>
    <mergeCell ref="L5:L7"/>
    <mergeCell ref="A77:F77"/>
    <mergeCell ref="I6:I7"/>
    <mergeCell ref="A1:L1"/>
    <mergeCell ref="F5:F7"/>
    <mergeCell ref="G5:G7"/>
    <mergeCell ref="H5:J5"/>
    <mergeCell ref="K5:K7"/>
    <mergeCell ref="A73:F73"/>
    <mergeCell ref="D5:D7"/>
    <mergeCell ref="B6:B7"/>
    <mergeCell ref="A8:L8"/>
    <mergeCell ref="H6:H7"/>
    <mergeCell ref="A98:B98"/>
    <mergeCell ref="A79:A81"/>
    <mergeCell ref="B79:B81"/>
    <mergeCell ref="C79:F79"/>
    <mergeCell ref="C80:C81"/>
    <mergeCell ref="D80:F80"/>
    <mergeCell ref="A90:B90"/>
    <mergeCell ref="J6:J7"/>
    <mergeCell ref="A92:D92"/>
    <mergeCell ref="A85:B85"/>
    <mergeCell ref="A5:A7"/>
    <mergeCell ref="B5:C5"/>
    <mergeCell ref="A89:B89"/>
    <mergeCell ref="E5:E7"/>
    <mergeCell ref="B49:B50"/>
    <mergeCell ref="C49:C50"/>
    <mergeCell ref="C67:C68"/>
    <mergeCell ref="B51:B52"/>
    <mergeCell ref="C51:C52"/>
    <mergeCell ref="D51:D52"/>
    <mergeCell ref="B53:B54"/>
    <mergeCell ref="C53:C54"/>
    <mergeCell ref="A49:A50"/>
    <mergeCell ref="A51:A52"/>
    <mergeCell ref="A53:A54"/>
    <mergeCell ref="D49:D50"/>
    <mergeCell ref="A61:A62"/>
    <mergeCell ref="A67:A68"/>
    <mergeCell ref="F53:F54"/>
    <mergeCell ref="B61:B62"/>
    <mergeCell ref="C61:C62"/>
    <mergeCell ref="D61:D62"/>
    <mergeCell ref="B67:B68"/>
    <mergeCell ref="E53:E54"/>
    <mergeCell ref="D67:D68"/>
  </mergeCells>
  <printOptions/>
  <pageMargins left="0.16" right="0.1968503937007874" top="0.7480314960629921" bottom="0.7480314960629921" header="0.31496062992125984" footer="0.31496062992125984"/>
  <pageSetup horizontalDpi="600" verticalDpi="600" orientation="landscape" paperSize="9" scale="65" r:id="rId1"/>
  <ignoredErrors>
    <ignoredError sqref="D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omarov.s</dc:creator>
  <cp:keywords/>
  <dc:description/>
  <cp:lastModifiedBy>Омаров Мухит Рахимович</cp:lastModifiedBy>
  <cp:lastPrinted>2019-06-20T08:03:22Z</cp:lastPrinted>
  <dcterms:created xsi:type="dcterms:W3CDTF">2011-11-05T06:07:25Z</dcterms:created>
  <dcterms:modified xsi:type="dcterms:W3CDTF">2020-01-10T04:29:23Z</dcterms:modified>
  <cp:category/>
  <cp:version/>
  <cp:contentType/>
  <cp:contentStatus/>
</cp:coreProperties>
</file>